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DICADORES_ECONOMICOS\IMAE\2026\FEBRERO\"/>
    </mc:Choice>
  </mc:AlternateContent>
  <bookViews>
    <workbookView xWindow="0" yWindow="0" windowWidth="28800" windowHeight="11835"/>
  </bookViews>
  <sheets>
    <sheet name="CUADRO" sheetId="1" r:id="rId1"/>
  </sheets>
  <definedNames>
    <definedName name="_xlnm.Print_Area" localSheetId="0">CUADRO!$A$1:$H$65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D60" i="1"/>
  <c r="H60" i="1" l="1"/>
  <c r="G60" i="1"/>
  <c r="G59" i="1" l="1"/>
  <c r="D59" i="1"/>
  <c r="H58" i="1" l="1"/>
  <c r="E58" i="1"/>
  <c r="D58" i="1"/>
  <c r="G58" i="1"/>
  <c r="H57" i="1" l="1"/>
  <c r="E56" i="1"/>
  <c r="E57" i="1"/>
  <c r="G57" i="1"/>
  <c r="D57" i="1" l="1"/>
  <c r="G35" i="1" l="1"/>
  <c r="G36" i="1"/>
  <c r="G37" i="1"/>
  <c r="G38" i="1"/>
  <c r="G39" i="1"/>
  <c r="G40" i="1"/>
  <c r="G41" i="1"/>
  <c r="G42" i="1"/>
  <c r="G43" i="1"/>
  <c r="G44" i="1"/>
  <c r="G45" i="1"/>
  <c r="G46" i="1"/>
  <c r="H56" i="1" l="1"/>
  <c r="G56" i="1"/>
  <c r="D56" i="1"/>
  <c r="H55" i="1" l="1"/>
  <c r="E55" i="1"/>
  <c r="D55" i="1"/>
  <c r="G55" i="1"/>
  <c r="D54" i="1"/>
  <c r="H54" i="1" l="1"/>
  <c r="G54" i="1"/>
  <c r="E54" i="1"/>
  <c r="G53" i="1" l="1"/>
  <c r="H53" i="1"/>
  <c r="E53" i="1"/>
  <c r="D53" i="1" l="1"/>
  <c r="H52" i="1"/>
  <c r="G52" i="1"/>
  <c r="E52" i="1"/>
  <c r="D52" i="1"/>
  <c r="H51" i="1" l="1"/>
  <c r="D51" i="1" l="1"/>
  <c r="G51" i="1" l="1"/>
  <c r="E51" i="1"/>
  <c r="G50" i="1" l="1"/>
  <c r="E50" i="1"/>
  <c r="H50" i="1" l="1"/>
  <c r="H49" i="1"/>
  <c r="H48" i="1"/>
  <c r="D50" i="1" l="1"/>
  <c r="G49" i="1"/>
  <c r="E49" i="1"/>
  <c r="D49" i="1"/>
  <c r="D48" i="1" l="1"/>
  <c r="E48" i="1"/>
  <c r="G48" i="1"/>
  <c r="G47" i="1" l="1"/>
  <c r="D47" i="1" l="1"/>
  <c r="D34" i="1" l="1"/>
  <c r="E46" i="1" l="1"/>
  <c r="E34" i="1" l="1"/>
  <c r="D46" i="1"/>
  <c r="H46" i="1" l="1"/>
  <c r="E45" i="1" l="1"/>
  <c r="D45" i="1" l="1"/>
  <c r="H45" i="1" l="1"/>
  <c r="H44" i="1" l="1"/>
  <c r="E44" i="1" l="1"/>
  <c r="D44" i="1" l="1"/>
  <c r="E32" i="1" l="1"/>
  <c r="D43" i="1" l="1"/>
  <c r="E43" i="1"/>
  <c r="H43" i="1"/>
  <c r="D42" i="1" l="1"/>
  <c r="H42" i="1" l="1"/>
  <c r="E42" i="1" l="1"/>
  <c r="E30" i="1" l="1"/>
  <c r="D41" i="1" l="1"/>
  <c r="E29" i="1" l="1"/>
  <c r="E41" i="1" l="1"/>
  <c r="E40" i="1"/>
  <c r="H41" i="1" l="1"/>
  <c r="D40" i="1" l="1"/>
  <c r="H40" i="1" l="1"/>
  <c r="H39" i="1"/>
  <c r="E39" i="1"/>
  <c r="D39" i="1"/>
  <c r="H38" i="1" l="1"/>
  <c r="E38" i="1"/>
  <c r="D38" i="1"/>
  <c r="D37" i="1"/>
  <c r="D36" i="1"/>
  <c r="D35" i="1"/>
  <c r="E37" i="1" l="1"/>
  <c r="E26" i="1" l="1"/>
  <c r="H37" i="1" l="1"/>
  <c r="E36" i="1" l="1"/>
  <c r="H36" i="1" l="1"/>
  <c r="G34" i="1" l="1"/>
  <c r="H34" i="1" l="1"/>
  <c r="H33" i="1" l="1"/>
  <c r="D33" i="1" l="1"/>
  <c r="E33" i="1"/>
  <c r="G33" i="1" l="1"/>
  <c r="D32" i="1" l="1"/>
  <c r="H32" i="1" l="1"/>
  <c r="G32" i="1"/>
  <c r="H31" i="1" l="1"/>
  <c r="G31" i="1" l="1"/>
  <c r="E31" i="1"/>
  <c r="D31" i="1"/>
  <c r="H30" i="1" l="1"/>
  <c r="H29" i="1"/>
  <c r="D29" i="1"/>
  <c r="G29" i="1"/>
  <c r="G28" i="1"/>
  <c r="D30" i="1"/>
  <c r="G30" i="1"/>
  <c r="H28" i="1" l="1"/>
  <c r="E28" i="1"/>
  <c r="D28" i="1"/>
  <c r="H27" i="1" l="1"/>
  <c r="H26" i="1"/>
  <c r="G26" i="1"/>
  <c r="G27" i="1"/>
  <c r="E27" i="1"/>
  <c r="E25" i="1"/>
  <c r="D26" i="1"/>
  <c r="D27" i="1"/>
  <c r="H25" i="1" l="1"/>
  <c r="G25" i="1"/>
  <c r="H24" i="1" l="1"/>
  <c r="E24" i="1"/>
  <c r="G24" i="1"/>
  <c r="D24" i="1"/>
  <c r="D25" i="1"/>
  <c r="G23" i="1" l="1"/>
  <c r="D23" i="1"/>
</calcChain>
</file>

<file path=xl/sharedStrings.xml><?xml version="1.0" encoding="utf-8"?>
<sst xmlns="http://schemas.openxmlformats.org/spreadsheetml/2006/main" count="82" uniqueCount="31">
  <si>
    <t>República de Panamá</t>
  </si>
  <si>
    <t xml:space="preserve">CONTRALORÍA GENERAL DE LA REPÚBLICA </t>
  </si>
  <si>
    <t>Instituto Nacional de Estadística y Censo</t>
  </si>
  <si>
    <t>ÍNDICE MENSUAL DE ACTIVIDAD ECONÓMICA DE PANAMÁ:</t>
  </si>
  <si>
    <t>Período</t>
  </si>
  <si>
    <t>Índice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</si>
  <si>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</si>
  <si>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</si>
  <si>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</si>
  <si>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</si>
  <si>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</si>
  <si>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</si>
  <si>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</si>
  <si>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</si>
  <si>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</si>
  <si>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</si>
  <si>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</si>
  <si>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</si>
  <si>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(b) Variación del promedio acumulado a ese mes, respecto al promedio acumulado al mismo mes del año anterior.</t>
  </si>
  <si>
    <t>(E) Cifras estimadas.</t>
  </si>
  <si>
    <t xml:space="preserve"> Interanual (a)</t>
  </si>
  <si>
    <t xml:space="preserve"> Acumulada (b)</t>
  </si>
  <si>
    <t>Serie original</t>
  </si>
  <si>
    <t>Serie tendencia ciclo (D12)</t>
  </si>
  <si>
    <t>(a) Variación de un mes, respecto al mismo mes del año anterior.</t>
  </si>
  <si>
    <t>2025 (E)</t>
  </si>
  <si>
    <t>-</t>
  </si>
  <si>
    <t xml:space="preserve"> -  Cantidad nula o cero.</t>
  </si>
  <si>
    <t>Variación porcentual</t>
  </si>
  <si>
    <t>2026 (E)</t>
  </si>
  <si>
    <t>ENERO 2022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</si>
</sst>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00000000000"/>
    <numFmt numFmtId="167" formatCode="0.000000"/>
  </numFmts>
  <fonts count="12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3" fillId="0" borderId="2" xfId="0" applyFont="1" applyFill="1" applyBorder="1"/>
    <xf numFmtId="0" fontId="1" fillId="0" borderId="0" xfId="0" applyFont="1" applyFill="1" applyBorder="1"/>
    <xf numFmtId="0" fontId="3" fillId="0" borderId="3" xfId="0" applyFont="1" applyFill="1" applyBorder="1"/>
    <xf numFmtId="0" fontId="0" fillId="0" borderId="0" xfId="0" applyBorder="1"/>
    <xf numFmtId="2" fontId="0" fillId="0" borderId="0" xfId="0" applyNumberFormat="1"/>
    <xf numFmtId="2" fontId="3" fillId="0" borderId="6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0" xfId="0" applyFill="1"/>
    <xf numFmtId="2" fontId="3" fillId="0" borderId="4" xfId="0" applyNumberFormat="1" applyFont="1" applyFill="1" applyBorder="1" applyAlignment="1">
      <alignment horizontal="right"/>
    </xf>
    <xf numFmtId="2" fontId="0" fillId="0" borderId="0" xfId="0" applyNumberFormat="1" applyFill="1"/>
    <xf numFmtId="164" fontId="2" fillId="0" borderId="0" xfId="0" quotePrefix="1" applyNumberFormat="1" applyFont="1" applyFill="1" applyBorder="1" applyAlignment="1">
      <alignment horizontal="center"/>
    </xf>
    <xf numFmtId="2" fontId="4" fillId="0" borderId="0" xfId="0" applyNumberFormat="1" applyFont="1"/>
    <xf numFmtId="0" fontId="5" fillId="2" borderId="8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0" xfId="0" applyFont="1" applyBorder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3" xfId="0" applyFont="1" applyBorder="1"/>
    <xf numFmtId="0" fontId="7" fillId="0" borderId="0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2" fontId="6" fillId="0" borderId="0" xfId="0" applyNumberFormat="1" applyFont="1" applyBorder="1"/>
    <xf numFmtId="2" fontId="6" fillId="0" borderId="5" xfId="0" applyNumberFormat="1" applyFont="1" applyBorder="1"/>
    <xf numFmtId="0" fontId="6" fillId="0" borderId="0" xfId="0" applyFont="1"/>
    <xf numFmtId="165" fontId="0" fillId="0" borderId="0" xfId="0" applyNumberFormat="1"/>
    <xf numFmtId="2" fontId="6" fillId="0" borderId="6" xfId="0" applyNumberFormat="1" applyFont="1" applyBorder="1"/>
    <xf numFmtId="0" fontId="6" fillId="0" borderId="0" xfId="0" applyFont="1" applyFill="1"/>
    <xf numFmtId="49" fontId="3" fillId="0" borderId="0" xfId="0" applyNumberFormat="1" applyFont="1" applyFill="1" applyBorder="1"/>
    <xf numFmtId="2" fontId="3" fillId="0" borderId="6" xfId="0" applyNumberFormat="1" applyFont="1" applyFill="1" applyBorder="1" applyAlignment="1"/>
    <xf numFmtId="2" fontId="3" fillId="0" borderId="16" xfId="0" applyNumberFormat="1" applyFont="1" applyFill="1" applyBorder="1" applyAlignment="1">
      <alignment horizontal="right"/>
    </xf>
    <xf numFmtId="2" fontId="3" fillId="0" borderId="17" xfId="0" applyNumberFormat="1" applyFont="1" applyFill="1" applyBorder="1" applyAlignment="1">
      <alignment horizontal="right"/>
    </xf>
    <xf numFmtId="2" fontId="3" fillId="0" borderId="16" xfId="0" applyNumberFormat="1" applyFont="1" applyFill="1" applyBorder="1" applyAlignment="1"/>
    <xf numFmtId="2" fontId="3" fillId="0" borderId="18" xfId="0" applyNumberFormat="1" applyFont="1" applyFill="1" applyBorder="1" applyAlignment="1">
      <alignment horizontal="right"/>
    </xf>
    <xf numFmtId="2" fontId="6" fillId="0" borderId="0" xfId="0" applyNumberFormat="1" applyFont="1" applyFill="1"/>
    <xf numFmtId="2" fontId="6" fillId="0" borderId="0" xfId="0" applyNumberFormat="1" applyFont="1" applyFill="1" applyBorder="1"/>
    <xf numFmtId="2" fontId="6" fillId="0" borderId="5" xfId="0" applyNumberFormat="1" applyFont="1" applyFill="1" applyBorder="1"/>
    <xf numFmtId="2" fontId="6" fillId="0" borderId="6" xfId="0" applyNumberFormat="1" applyFont="1" applyFill="1" applyBorder="1"/>
    <xf numFmtId="2" fontId="0" fillId="0" borderId="0" xfId="0" applyNumberFormat="1" applyBorder="1"/>
    <xf numFmtId="167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0" fontId="7" fillId="0" borderId="1" xfId="0" applyFont="1" applyFill="1" applyBorder="1"/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4" fontId="2" fillId="0" borderId="0" xfId="0" quotePrefix="1" applyNumberFormat="1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Continuous"/>
    </xf>
    <xf numFmtId="164" fontId="10" fillId="0" borderId="0" xfId="0" applyNumberFormat="1" applyFont="1" applyFill="1" applyBorder="1" applyAlignment="1">
      <alignment horizontal="centerContinuous"/>
    </xf>
    <xf numFmtId="164" fontId="10" fillId="0" borderId="0" xfId="0" quotePrefix="1" applyNumberFormat="1" applyFont="1" applyFill="1" applyBorder="1" applyAlignment="1">
      <alignment horizontal="centerContinuous"/>
    </xf>
    <xf numFmtId="166" fontId="6" fillId="0" borderId="0" xfId="0" applyNumberFormat="1" applyFont="1" applyBorder="1"/>
    <xf numFmtId="0" fontId="0" fillId="0" borderId="0" xfId="0" applyFill="1" applyBorder="1"/>
    <xf numFmtId="0" fontId="6" fillId="0" borderId="0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C9FFFF"/>
      <color rgb="FF9BFFFF"/>
      <color rgb="FF84D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tabSelected="1" zoomScaleNormal="100" workbookViewId="0">
      <selection activeCell="F8" sqref="F8:H8"/>
    </sheetView>
  </sheetViews>
  <sheetFormatPr baseColWidth="10" defaultRowHeight="15" x14ac:dyDescent="0.25"/>
  <cols>
    <col min="1" max="1" width="15.28515625" customWidth="1"/>
    <col min="2" max="2" width="14.28515625" customWidth="1"/>
    <col min="3" max="4" width="16.85546875" customWidth="1"/>
    <col min="5" max="5" width="19.42578125" customWidth="1"/>
    <col min="6" max="7" width="16.85546875" customWidth="1"/>
    <col min="8" max="8" width="19.42578125" customWidth="1"/>
    <col min="10" max="10" width="16.7109375" bestFit="1" customWidth="1"/>
  </cols>
  <sheetData>
    <row r="1" spans="1:16" ht="20.25" x14ac:dyDescent="0.3">
      <c r="A1" s="1"/>
      <c r="B1" s="55" t="s">
        <v>0</v>
      </c>
      <c r="C1" s="51"/>
      <c r="D1" s="51"/>
      <c r="E1" s="56"/>
      <c r="F1" s="51"/>
      <c r="G1" s="51"/>
      <c r="H1" s="51"/>
      <c r="I1" s="9"/>
    </row>
    <row r="2" spans="1:16" ht="20.25" x14ac:dyDescent="0.3">
      <c r="A2" s="1"/>
      <c r="B2" s="57" t="s">
        <v>1</v>
      </c>
      <c r="C2" s="52"/>
      <c r="D2" s="52"/>
      <c r="E2" s="58"/>
      <c r="F2" s="52"/>
      <c r="G2" s="52"/>
      <c r="H2" s="52"/>
      <c r="I2" s="9"/>
    </row>
    <row r="3" spans="1:16" ht="20.25" x14ac:dyDescent="0.3">
      <c r="A3" s="1"/>
      <c r="B3" s="55" t="s">
        <v>2</v>
      </c>
      <c r="C3" s="51"/>
      <c r="D3" s="51"/>
      <c r="E3" s="51"/>
      <c r="F3" s="51"/>
      <c r="G3" s="51"/>
      <c r="H3" s="51"/>
      <c r="I3" s="9"/>
    </row>
    <row r="4" spans="1:16" ht="20.25" x14ac:dyDescent="0.3">
      <c r="A4" s="1"/>
      <c r="B4" s="2"/>
      <c r="C4" s="3"/>
      <c r="D4" s="2"/>
      <c r="E4" s="2"/>
      <c r="F4" s="2"/>
      <c r="G4" s="2"/>
      <c r="H4" s="48"/>
      <c r="I4" s="9"/>
    </row>
    <row r="5" spans="1:16" ht="20.25" x14ac:dyDescent="0.3">
      <c r="A5" s="1"/>
      <c r="B5" s="59" t="s">
        <v>3</v>
      </c>
      <c r="C5" s="53"/>
      <c r="D5" s="53"/>
      <c r="E5" s="53"/>
      <c r="F5" s="53"/>
      <c r="G5" s="53"/>
      <c r="H5" s="53"/>
      <c r="I5" s="9"/>
    </row>
    <row r="6" spans="1:16" ht="20.25" x14ac:dyDescent="0.3">
      <c r="A6" s="1"/>
      <c r="B6" s="60" t="s">
        <v>30</v>
      </c>
      <c r="C6" s="54"/>
      <c r="D6" s="54"/>
      <c r="E6" s="54"/>
      <c r="F6" s="54"/>
      <c r="G6" s="54"/>
      <c r="H6" s="54"/>
      <c r="I6" s="9"/>
      <c r="J6" s="16"/>
    </row>
    <row r="7" spans="1:16" ht="20.25" x14ac:dyDescent="0.3">
      <c r="A7" s="1"/>
      <c r="B7" s="19"/>
      <c r="C7" s="19"/>
      <c r="D7" s="19"/>
      <c r="E7" s="19"/>
      <c r="F7" s="19"/>
      <c r="G7" s="19"/>
      <c r="H7" s="49"/>
      <c r="I7" s="9"/>
      <c r="J7" s="16"/>
    </row>
    <row r="8" spans="1:16" x14ac:dyDescent="0.25">
      <c r="A8" s="67" t="s">
        <v>4</v>
      </c>
      <c r="B8" s="68"/>
      <c r="C8" s="73" t="s">
        <v>22</v>
      </c>
      <c r="D8" s="74"/>
      <c r="E8" s="75"/>
      <c r="F8" s="73" t="s">
        <v>23</v>
      </c>
      <c r="G8" s="74"/>
      <c r="H8" s="76"/>
    </row>
    <row r="9" spans="1:16" x14ac:dyDescent="0.25">
      <c r="A9" s="69"/>
      <c r="B9" s="70"/>
      <c r="C9" s="66" t="s">
        <v>5</v>
      </c>
      <c r="D9" s="64" t="s">
        <v>28</v>
      </c>
      <c r="E9" s="65"/>
      <c r="F9" s="66" t="s">
        <v>5</v>
      </c>
      <c r="G9" s="64" t="s">
        <v>28</v>
      </c>
      <c r="H9" s="65"/>
    </row>
    <row r="10" spans="1:16" ht="42.2" customHeight="1" x14ac:dyDescent="0.25">
      <c r="A10" s="71"/>
      <c r="B10" s="72"/>
      <c r="C10" s="66"/>
      <c r="D10" s="29" t="s">
        <v>20</v>
      </c>
      <c r="E10" s="21" t="s">
        <v>21</v>
      </c>
      <c r="F10" s="66"/>
      <c r="G10" s="21" t="s">
        <v>20</v>
      </c>
      <c r="H10" s="28" t="s">
        <v>21</v>
      </c>
      <c r="I10" s="9"/>
    </row>
    <row r="11" spans="1:16" ht="16.7" customHeight="1" x14ac:dyDescent="0.25">
      <c r="A11" s="3">
        <v>2022</v>
      </c>
      <c r="B11" s="6" t="s">
        <v>6</v>
      </c>
      <c r="C11" s="11">
        <v>227.93803167816284</v>
      </c>
      <c r="D11" s="11">
        <v>35.591976907599474</v>
      </c>
      <c r="E11" s="38" t="s">
        <v>26</v>
      </c>
      <c r="F11" s="12">
        <v>227.69034803077199</v>
      </c>
      <c r="G11" s="11">
        <v>9.1809401767378063</v>
      </c>
      <c r="H11" s="41" t="s">
        <v>26</v>
      </c>
      <c r="J11" s="16"/>
      <c r="K11" s="10"/>
      <c r="L11" s="18"/>
      <c r="M11" s="10"/>
      <c r="N11" s="18"/>
      <c r="O11" s="18"/>
      <c r="P11" s="16"/>
    </row>
    <row r="12" spans="1:16" ht="16.7" customHeight="1" x14ac:dyDescent="0.3">
      <c r="A12" s="7"/>
      <c r="B12" s="6" t="s">
        <v>7</v>
      </c>
      <c r="C12" s="11">
        <v>216.4437306826957</v>
      </c>
      <c r="D12" s="11">
        <v>13.857499809809525</v>
      </c>
      <c r="E12" s="38">
        <v>24.057464564163201</v>
      </c>
      <c r="F12" s="12">
        <v>227.469775032993</v>
      </c>
      <c r="G12" s="11">
        <v>8.9925670419212409</v>
      </c>
      <c r="H12" s="11">
        <v>9.0867179310209814</v>
      </c>
      <c r="J12" s="18"/>
      <c r="K12" s="10"/>
      <c r="L12" s="18"/>
      <c r="M12" s="10"/>
      <c r="N12" s="18"/>
      <c r="O12" s="18"/>
      <c r="P12" s="16"/>
    </row>
    <row r="13" spans="1:16" ht="16.7" customHeight="1" x14ac:dyDescent="0.3">
      <c r="A13" s="7"/>
      <c r="B13" s="6" t="s">
        <v>8</v>
      </c>
      <c r="C13" s="11">
        <v>247.6491731717291</v>
      </c>
      <c r="D13" s="11">
        <v>11.419690850933906</v>
      </c>
      <c r="E13" s="38">
        <v>19.218379961304777</v>
      </c>
      <c r="F13" s="12">
        <v>226.84391764801501</v>
      </c>
      <c r="G13" s="11">
        <v>8.4939086231494052</v>
      </c>
      <c r="H13" s="11">
        <v>8.8888236899112183</v>
      </c>
      <c r="J13" s="18"/>
      <c r="K13" s="10"/>
      <c r="L13" s="18"/>
      <c r="M13" s="10"/>
      <c r="N13" s="18"/>
      <c r="O13" s="18"/>
      <c r="P13" s="16"/>
    </row>
    <row r="14" spans="1:16" ht="16.7" customHeight="1" x14ac:dyDescent="0.3">
      <c r="A14" s="7"/>
      <c r="B14" s="6" t="s">
        <v>9</v>
      </c>
      <c r="C14" s="11">
        <v>199.00353139710384</v>
      </c>
      <c r="D14" s="11">
        <v>14.761355615946448</v>
      </c>
      <c r="E14" s="38">
        <v>18.193181281224867</v>
      </c>
      <c r="F14" s="12">
        <v>226.62173470249999</v>
      </c>
      <c r="G14" s="11">
        <v>7.9992963189454036</v>
      </c>
      <c r="H14" s="11">
        <v>8.6655965649415467</v>
      </c>
      <c r="J14" s="18"/>
      <c r="K14" s="10"/>
      <c r="L14" s="18"/>
      <c r="M14" s="10"/>
      <c r="N14" s="18"/>
      <c r="O14" s="18"/>
      <c r="P14" s="16"/>
    </row>
    <row r="15" spans="1:16" ht="16.7" customHeight="1" x14ac:dyDescent="0.3">
      <c r="A15" s="7"/>
      <c r="B15" s="6" t="s">
        <v>10</v>
      </c>
      <c r="C15" s="11">
        <v>204.54067221567988</v>
      </c>
      <c r="D15" s="11">
        <v>1.4732898996369315</v>
      </c>
      <c r="E15" s="38">
        <v>14.665794322713733</v>
      </c>
      <c r="F15" s="12">
        <v>227.34679918937701</v>
      </c>
      <c r="G15" s="11">
        <v>7.6515943015999621</v>
      </c>
      <c r="H15" s="11">
        <v>8.4611340976329164</v>
      </c>
      <c r="J15" s="18"/>
      <c r="K15" s="10"/>
      <c r="L15" s="18"/>
      <c r="M15" s="10"/>
      <c r="N15" s="18"/>
      <c r="O15" s="18"/>
      <c r="P15" s="16"/>
    </row>
    <row r="16" spans="1:16" ht="16.7" customHeight="1" x14ac:dyDescent="0.3">
      <c r="A16" s="7"/>
      <c r="B16" s="6" t="s">
        <v>11</v>
      </c>
      <c r="C16" s="11">
        <v>202.10845108112153</v>
      </c>
      <c r="D16" s="11">
        <v>14.577351228802303</v>
      </c>
      <c r="E16" s="38">
        <v>14.652010728309817</v>
      </c>
      <c r="F16" s="12">
        <v>229.27105180797301</v>
      </c>
      <c r="G16" s="11">
        <v>7.619040472844274</v>
      </c>
      <c r="H16" s="11">
        <v>8.3187982923567549</v>
      </c>
      <c r="J16" s="18"/>
      <c r="K16" s="10"/>
      <c r="L16" s="18"/>
      <c r="M16" s="10"/>
      <c r="N16" s="18"/>
      <c r="O16" s="18"/>
      <c r="P16" s="16"/>
    </row>
    <row r="17" spans="1:17" ht="16.7" customHeight="1" x14ac:dyDescent="0.3">
      <c r="A17" s="7"/>
      <c r="B17" s="6" t="s">
        <v>12</v>
      </c>
      <c r="C17" s="11">
        <v>224.87699237674954</v>
      </c>
      <c r="D17" s="11">
        <v>2.8470526759997616</v>
      </c>
      <c r="E17" s="38">
        <v>12.740732590202764</v>
      </c>
      <c r="F17" s="12">
        <v>232.24424274544299</v>
      </c>
      <c r="G17" s="11">
        <v>7.8926730410211476</v>
      </c>
      <c r="H17" s="11">
        <v>8.2566388307344418</v>
      </c>
      <c r="J17" s="18"/>
      <c r="K17" s="10"/>
      <c r="L17" s="18"/>
      <c r="M17" s="10"/>
      <c r="N17" s="18"/>
      <c r="O17" s="18"/>
      <c r="P17" s="16"/>
    </row>
    <row r="18" spans="1:17" ht="16.7" customHeight="1" x14ac:dyDescent="0.3">
      <c r="A18" s="7"/>
      <c r="B18" s="6" t="s">
        <v>13</v>
      </c>
      <c r="C18" s="11">
        <v>245.35885040589983</v>
      </c>
      <c r="D18" s="11">
        <v>11.971580460569031</v>
      </c>
      <c r="E18" s="38">
        <v>12.633355725080841</v>
      </c>
      <c r="F18" s="12">
        <v>235.516747254341</v>
      </c>
      <c r="G18" s="11">
        <v>8.1330885611474066</v>
      </c>
      <c r="H18" s="11">
        <v>8.2407484569851484</v>
      </c>
      <c r="J18" s="18"/>
      <c r="K18" s="10"/>
      <c r="L18" s="18"/>
      <c r="M18" s="10"/>
      <c r="N18" s="18"/>
      <c r="O18" s="18"/>
      <c r="P18" s="16"/>
    </row>
    <row r="19" spans="1:17" ht="16.7" customHeight="1" x14ac:dyDescent="0.3">
      <c r="A19" s="7"/>
      <c r="B19" s="6" t="s">
        <v>14</v>
      </c>
      <c r="C19" s="11">
        <v>251.65711540409103</v>
      </c>
      <c r="D19" s="11">
        <v>22.937206838171843</v>
      </c>
      <c r="E19" s="38">
        <v>13.822109083713997</v>
      </c>
      <c r="F19" s="12">
        <v>238.32250778246501</v>
      </c>
      <c r="G19" s="11">
        <v>8.1448398113868947</v>
      </c>
      <c r="H19" s="11">
        <v>8.2297047519688036</v>
      </c>
      <c r="J19" s="18"/>
      <c r="K19" s="10"/>
      <c r="L19" s="18"/>
      <c r="M19" s="10"/>
      <c r="N19" s="18"/>
      <c r="O19" s="18"/>
      <c r="P19" s="16"/>
    </row>
    <row r="20" spans="1:17" ht="16.7" customHeight="1" x14ac:dyDescent="0.3">
      <c r="A20" s="7"/>
      <c r="B20" s="6" t="s">
        <v>15</v>
      </c>
      <c r="C20" s="11">
        <v>261.94423863814876</v>
      </c>
      <c r="D20" s="11">
        <v>3.1973378392589513</v>
      </c>
      <c r="E20" s="38">
        <v>12.492393760762589</v>
      </c>
      <c r="F20" s="12">
        <v>240.16370665373</v>
      </c>
      <c r="G20" s="11">
        <v>7.64986432470669</v>
      </c>
      <c r="H20" s="11">
        <v>8.1691687548982816</v>
      </c>
      <c r="J20" s="18"/>
      <c r="K20" s="10"/>
      <c r="L20" s="18"/>
      <c r="M20" s="10"/>
      <c r="N20" s="18"/>
      <c r="O20" s="18"/>
      <c r="P20" s="16"/>
    </row>
    <row r="21" spans="1:17" ht="16.7" customHeight="1" x14ac:dyDescent="0.3">
      <c r="A21" s="7"/>
      <c r="B21" s="6" t="s">
        <v>16</v>
      </c>
      <c r="C21" s="11">
        <v>242.7905408822871</v>
      </c>
      <c r="D21" s="11">
        <v>5.8459048245556477</v>
      </c>
      <c r="E21" s="38">
        <v>11.817065130472916</v>
      </c>
      <c r="F21" s="12">
        <v>241.15010819878799</v>
      </c>
      <c r="G21" s="11">
        <v>6.8232331041202743</v>
      </c>
      <c r="H21" s="11">
        <v>8.0405681034094059</v>
      </c>
      <c r="J21" s="18"/>
      <c r="K21" s="10"/>
      <c r="L21" s="18"/>
      <c r="M21" s="10"/>
      <c r="N21" s="18"/>
      <c r="O21" s="18"/>
      <c r="P21" s="16"/>
    </row>
    <row r="22" spans="1:17" ht="16.7" customHeight="1" x14ac:dyDescent="0.3">
      <c r="A22" s="5"/>
      <c r="B22" s="8" t="s">
        <v>17</v>
      </c>
      <c r="C22" s="14">
        <v>268.65617481400761</v>
      </c>
      <c r="D22" s="13">
        <v>5.9610954126498861</v>
      </c>
      <c r="E22" s="39">
        <v>11.225791064807943</v>
      </c>
      <c r="F22" s="14">
        <v>242.01967467442199</v>
      </c>
      <c r="G22" s="13">
        <v>6.3622781478397838</v>
      </c>
      <c r="H22" s="13">
        <v>7.8931350786170418</v>
      </c>
      <c r="J22" s="18"/>
      <c r="K22" s="10"/>
      <c r="L22" s="18"/>
      <c r="M22" s="10"/>
      <c r="N22" s="18"/>
      <c r="O22" s="18"/>
      <c r="P22" s="16"/>
    </row>
    <row r="23" spans="1:17" ht="16.7" customHeight="1" x14ac:dyDescent="0.25">
      <c r="A23" s="3">
        <v>2023</v>
      </c>
      <c r="B23" s="22" t="s">
        <v>6</v>
      </c>
      <c r="C23" s="17">
        <v>239.48429236394571</v>
      </c>
      <c r="D23" s="17">
        <f>+((C23/C11)-1)*100</f>
        <v>5.0655261874357205</v>
      </c>
      <c r="E23" s="38" t="s">
        <v>26</v>
      </c>
      <c r="F23" s="17">
        <v>242.93218452359201</v>
      </c>
      <c r="G23" s="17">
        <f>+((F23/F11)-1)*100</f>
        <v>6.694107424685436</v>
      </c>
      <c r="H23" s="41" t="s">
        <v>26</v>
      </c>
      <c r="I23" s="10"/>
      <c r="J23" s="18"/>
      <c r="K23" s="10"/>
      <c r="L23" s="18"/>
      <c r="M23" s="10"/>
      <c r="N23" s="18"/>
      <c r="O23" s="18"/>
      <c r="P23" s="16"/>
    </row>
    <row r="24" spans="1:17" ht="16.7" customHeight="1" x14ac:dyDescent="0.25">
      <c r="A24" s="3"/>
      <c r="B24" s="22" t="s">
        <v>7</v>
      </c>
      <c r="C24" s="11">
        <v>223.75357143320468</v>
      </c>
      <c r="D24" s="11">
        <f t="shared" ref="D24" si="0">+((C24/C12)-1)*100</f>
        <v>3.3772476234135596</v>
      </c>
      <c r="E24" s="38">
        <f>+((C23+C24)/(C11+C12)-1)*100</f>
        <v>4.2432212645531209</v>
      </c>
      <c r="F24" s="11">
        <v>244.017820369514</v>
      </c>
      <c r="G24" s="11">
        <f t="shared" ref="G24" si="1">+((F24/F12)-1)*100</f>
        <v>7.2748325944054892</v>
      </c>
      <c r="H24" s="11">
        <f>+((F23+F24)/(F11+F12)-1)*100</f>
        <v>6.9843292983044147</v>
      </c>
      <c r="I24" s="10"/>
      <c r="J24" s="18"/>
      <c r="K24" s="10"/>
      <c r="L24" s="18"/>
      <c r="M24" s="10"/>
      <c r="N24" s="18"/>
      <c r="O24" s="18"/>
      <c r="P24" s="16"/>
    </row>
    <row r="25" spans="1:17" ht="16.7" customHeight="1" x14ac:dyDescent="0.25">
      <c r="A25" s="3"/>
      <c r="B25" s="22" t="s">
        <v>8</v>
      </c>
      <c r="C25" s="11">
        <v>275.65950642443744</v>
      </c>
      <c r="D25" s="11">
        <f>+((C25/C13)-1)*100</f>
        <v>11.310489307906924</v>
      </c>
      <c r="E25" s="38">
        <f>+((C23+C24+C25)/(C11+C12+C13)-1)*100</f>
        <v>6.7723034163106988</v>
      </c>
      <c r="F25" s="11">
        <v>245.43962821075999</v>
      </c>
      <c r="G25" s="11">
        <f>+((F25/F13)-1)*100</f>
        <v>8.1975795320195601</v>
      </c>
      <c r="H25" s="11">
        <f>+((F23+F24+F25)/(F11+F12+F13)-1)*100</f>
        <v>7.3878730013828831</v>
      </c>
      <c r="I25" s="10"/>
      <c r="J25" s="18"/>
      <c r="K25" s="10"/>
      <c r="L25" s="18"/>
      <c r="M25" s="10"/>
      <c r="N25" s="18"/>
      <c r="O25" s="18"/>
      <c r="P25" s="16"/>
    </row>
    <row r="26" spans="1:17" ht="16.7" customHeight="1" x14ac:dyDescent="0.25">
      <c r="A26" s="3"/>
      <c r="B26" s="22" t="s">
        <v>9</v>
      </c>
      <c r="C26" s="11">
        <v>214.12835937580084</v>
      </c>
      <c r="D26" s="11">
        <f t="shared" ref="D26:D28" si="2">+((C26/C14)-1)*100</f>
        <v>7.6002811972798456</v>
      </c>
      <c r="E26" s="38">
        <f>+((C23+C24+C25+C26)/(C11+C12+C13+C14)-1)*100</f>
        <v>6.9572238749983972</v>
      </c>
      <c r="F26" s="11">
        <v>247.09279999488601</v>
      </c>
      <c r="G26" s="11">
        <f t="shared" ref="G26:G27" si="3">+((F26/F14)-1)*100</f>
        <v>9.0331429680650999</v>
      </c>
      <c r="H26" s="11">
        <f>+((F23+F24+F25+F26)/(F11+F12+F13+F14)-1)*100</f>
        <v>7.7982222826735725</v>
      </c>
      <c r="I26" s="10"/>
      <c r="J26" s="18"/>
      <c r="K26" s="10"/>
      <c r="L26" s="18"/>
      <c r="M26" s="10"/>
      <c r="N26" s="18"/>
      <c r="O26" s="18"/>
      <c r="P26" s="16"/>
    </row>
    <row r="27" spans="1:17" ht="16.7" customHeight="1" x14ac:dyDescent="0.25">
      <c r="A27" s="3"/>
      <c r="B27" s="23" t="s">
        <v>10</v>
      </c>
      <c r="C27" s="11">
        <v>224.63765867547855</v>
      </c>
      <c r="D27" s="11">
        <f t="shared" si="2"/>
        <v>9.8254231014784246</v>
      </c>
      <c r="E27" s="38">
        <f>+((C23+C24+C25+C26+C27)/(C11+C12+C13+C14+C15)-1)*100</f>
        <v>7.4927082766345521</v>
      </c>
      <c r="F27" s="11">
        <v>248.97731788145899</v>
      </c>
      <c r="G27" s="11">
        <f t="shared" si="3"/>
        <v>9.5143273488816682</v>
      </c>
      <c r="H27" s="11">
        <f>+((F23+F24+F25+F26+F27)/(F11+F12+F13+F14+F15)-1)*100</f>
        <v>8.1416733505932584</v>
      </c>
      <c r="I27" s="10"/>
      <c r="J27" s="18"/>
      <c r="K27" s="10"/>
      <c r="L27" s="18"/>
      <c r="M27" s="10"/>
      <c r="N27" s="18"/>
      <c r="O27" s="18"/>
      <c r="P27" s="18"/>
    </row>
    <row r="28" spans="1:17" ht="16.7" customHeight="1" x14ac:dyDescent="0.25">
      <c r="A28" s="9"/>
      <c r="B28" s="22" t="s">
        <v>11</v>
      </c>
      <c r="C28" s="11">
        <v>215.33859682524081</v>
      </c>
      <c r="D28" s="11">
        <f t="shared" si="2"/>
        <v>6.5460626081434992</v>
      </c>
      <c r="E28" s="38">
        <f>+((C23+C24+C25+C26+C27+C28)/(C11+C12+C13+C14+C15+C16)-1)*100</f>
        <v>7.3452724215290921</v>
      </c>
      <c r="F28" s="11">
        <v>250.803386413732</v>
      </c>
      <c r="G28" s="11">
        <f t="shared" ref="G28:G33" si="4">+((F28/F16)-1)*100</f>
        <v>9.3916499427034061</v>
      </c>
      <c r="H28" s="11">
        <f>+((F23+F24+F25+F26+F27+F28)/(F11+F12+F13+F14+F15+F16)-1)*100</f>
        <v>8.3515871289579824</v>
      </c>
      <c r="I28" s="10"/>
      <c r="J28" s="18"/>
      <c r="K28" s="10"/>
      <c r="L28" s="18"/>
      <c r="M28" s="10"/>
      <c r="N28" s="18"/>
      <c r="O28" s="18"/>
      <c r="P28" s="18"/>
    </row>
    <row r="29" spans="1:17" ht="16.7" customHeight="1" x14ac:dyDescent="0.25">
      <c r="A29" s="9"/>
      <c r="B29" s="22" t="s">
        <v>12</v>
      </c>
      <c r="C29" s="11">
        <v>254.01312347037398</v>
      </c>
      <c r="D29" s="11">
        <f t="shared" ref="D29:D33" si="5">+((C29/C17)-1)*100</f>
        <v>12.956474909096528</v>
      </c>
      <c r="E29" s="38">
        <f>+((C23+C24+C25+C26+C27+C28+C29)/(C11+C12+C13+C14+C15+C16+C17)-1)*100</f>
        <v>8.1740278440973313</v>
      </c>
      <c r="F29" s="11">
        <v>252.31809586762401</v>
      </c>
      <c r="G29" s="11">
        <f t="shared" si="4"/>
        <v>8.6434233567561201</v>
      </c>
      <c r="H29" s="11">
        <f>+((F23+F24+F25+F26+F27+F28+F29)/(F11+F12+F13+F14+F15+F16+F17)-1)*100</f>
        <v>8.3940145458036852</v>
      </c>
      <c r="I29" s="10"/>
      <c r="J29" s="18"/>
      <c r="K29" s="10"/>
      <c r="L29" s="18"/>
      <c r="M29" s="10"/>
      <c r="N29" s="18"/>
      <c r="O29" s="18"/>
      <c r="P29" s="18"/>
    </row>
    <row r="30" spans="1:17" ht="16.7" customHeight="1" x14ac:dyDescent="0.25">
      <c r="A30" s="9"/>
      <c r="B30" s="22" t="s">
        <v>13</v>
      </c>
      <c r="C30" s="11">
        <v>266.29297919130823</v>
      </c>
      <c r="D30" s="11">
        <f t="shared" si="5"/>
        <v>8.532045512430809</v>
      </c>
      <c r="E30" s="38">
        <f>+((C23+C24+C25+C26+C27+C28+C29+C30)/(C11+C12+C13+C14+C15+C16+C17+C18)-1)*100</f>
        <v>8.2237149519412522</v>
      </c>
      <c r="F30" s="11">
        <v>253.476076095911</v>
      </c>
      <c r="G30" s="11">
        <f t="shared" si="4"/>
        <v>7.6254996941577335</v>
      </c>
      <c r="H30" s="11">
        <f>+((F23+F24+F25+F26+F27+F28+F29+F30)/(F11+F12+F13+F14+F15+F16+F17+F18)-1)*100</f>
        <v>8.2952705947760599</v>
      </c>
      <c r="I30" s="10"/>
      <c r="J30" s="18"/>
      <c r="K30" s="10"/>
      <c r="L30" s="18"/>
      <c r="M30" s="10"/>
      <c r="N30" s="18"/>
      <c r="O30" s="18"/>
      <c r="P30" s="16"/>
    </row>
    <row r="31" spans="1:17" ht="16.7" customHeight="1" x14ac:dyDescent="0.25">
      <c r="A31" s="9"/>
      <c r="B31" s="22" t="s">
        <v>14</v>
      </c>
      <c r="C31" s="11">
        <v>260.82179314440759</v>
      </c>
      <c r="D31" s="11">
        <f t="shared" si="5"/>
        <v>3.6417320152464905</v>
      </c>
      <c r="E31" s="38">
        <f>+((C23+C24+C25+C26+C27+C28+C29+C30+C31)/(C11+C12+C13+C14+C15+C16+C17+C18+C19)-1)*100</f>
        <v>7.6527593179072984</v>
      </c>
      <c r="F31" s="11">
        <v>253.95427954867799</v>
      </c>
      <c r="G31" s="11">
        <f t="shared" si="4"/>
        <v>6.5590832824238721</v>
      </c>
      <c r="H31" s="11">
        <f>+((F23+F24+F25+F26+F27+F28+F29+F30+F31)/(F11+F12+F13+F14+F15+F16+F17+F18+F19)-1)*100</f>
        <v>8.0955085632616441</v>
      </c>
      <c r="I31" s="10"/>
      <c r="J31" s="18"/>
      <c r="K31" s="10"/>
      <c r="L31" s="18"/>
      <c r="M31" s="10"/>
      <c r="N31" s="18"/>
      <c r="O31" s="18"/>
      <c r="P31" s="16"/>
    </row>
    <row r="32" spans="1:17" ht="16.7" customHeight="1" x14ac:dyDescent="0.25">
      <c r="A32" s="9"/>
      <c r="B32" s="24" t="s">
        <v>15</v>
      </c>
      <c r="C32" s="12">
        <v>277.65465192448119</v>
      </c>
      <c r="D32" s="11">
        <f t="shared" si="5"/>
        <v>5.9976174196504806</v>
      </c>
      <c r="E32" s="38">
        <f>+((C23+C24+C25+C26+C27+C28+C29+C30+C31+C32)/(C11+C12+C13+C14+C15+C16+C17+C18+C19+C20)-1)*100</f>
        <v>7.4627304183953802</v>
      </c>
      <c r="F32" s="12">
        <v>253.64422016774699</v>
      </c>
      <c r="G32" s="11">
        <f t="shared" si="4"/>
        <v>5.6130519060705986</v>
      </c>
      <c r="H32" s="11">
        <f>+((F23+F24+F25+F26+F27+F28+F29+F30+F31+F32)/(F11+F12+F13+F14+F15+F16+F17+F18+F19+F20)-1)*100</f>
        <v>7.8375815213535427</v>
      </c>
      <c r="I32" s="10"/>
      <c r="J32" s="18"/>
      <c r="K32" s="10"/>
      <c r="L32" s="18"/>
      <c r="M32" s="10"/>
      <c r="N32" s="18"/>
      <c r="O32" s="18"/>
      <c r="P32" s="16"/>
      <c r="Q32" s="10"/>
    </row>
    <row r="33" spans="1:17" ht="16.7" customHeight="1" x14ac:dyDescent="0.25">
      <c r="A33" s="9"/>
      <c r="B33" s="22" t="s">
        <v>16</v>
      </c>
      <c r="C33" s="12">
        <v>243.3180985785437</v>
      </c>
      <c r="D33" s="11">
        <f t="shared" si="5"/>
        <v>0.21728922977783949</v>
      </c>
      <c r="E33" s="38">
        <f>+((C23+C24+C25+C26+C27+C28+C29+C30+C31+C32+C33)/(C11+C12+C13+C14+C15+C16+C17+C18+C19+C20+C21)-1)*100</f>
        <v>6.765857348243931</v>
      </c>
      <c r="F33" s="12">
        <v>252.78976482853901</v>
      </c>
      <c r="G33" s="11">
        <f t="shared" si="4"/>
        <v>4.8267266876596437</v>
      </c>
      <c r="H33" s="11">
        <f>+((F23+F24+F25+F26+F27+F28+F29+F30+F31+F32+F33)/(F11+F12+F13+F14+F15+F16+F17+F18+F19+F20+F21)-1)*100</f>
        <v>7.5531435662107294</v>
      </c>
      <c r="I33" s="10"/>
      <c r="J33" s="18"/>
      <c r="K33" s="10"/>
      <c r="L33" s="18"/>
      <c r="M33" s="10"/>
      <c r="N33" s="18"/>
      <c r="O33" s="18"/>
      <c r="P33" s="16"/>
      <c r="Q33" s="10"/>
    </row>
    <row r="34" spans="1:17" ht="16.7" customHeight="1" x14ac:dyDescent="0.25">
      <c r="A34" s="15"/>
      <c r="B34" s="25" t="s">
        <v>17</v>
      </c>
      <c r="C34" s="14">
        <v>283.9088929479459</v>
      </c>
      <c r="D34" s="13">
        <f>+((C34/C22)-1)*100</f>
        <v>5.6774120842365994</v>
      </c>
      <c r="E34" s="39">
        <f>+((C23+C24+C25+C26+C27+C28+C29+C30+C31+C32+C33+C34)/(C11+C12+C13+C14+C15+C16+C17+C18+C19+C20+C21+C22)-1)*100</f>
        <v>6.6611595524997957</v>
      </c>
      <c r="F34" s="14">
        <v>251.68487499054899</v>
      </c>
      <c r="G34" s="13">
        <f t="shared" ref="G34:G38" si="6">+((F34/F22)-1)*100</f>
        <v>3.9935597505158071</v>
      </c>
      <c r="H34" s="13">
        <f>+((F23+F24+F25+F26+F27+F28+F29+F30+F31+F32+F33+F34)/(F11+F12+F13+F14+F15+F16+F17+F18+F19+F20+F21+F22)-1)*100</f>
        <v>7.2448809768926647</v>
      </c>
      <c r="I34" s="10"/>
      <c r="J34" s="18"/>
      <c r="K34" s="10"/>
      <c r="L34" s="18"/>
      <c r="M34" s="10"/>
      <c r="N34" s="18"/>
      <c r="O34" s="18"/>
      <c r="P34" s="16"/>
    </row>
    <row r="35" spans="1:17" ht="16.7" customHeight="1" x14ac:dyDescent="0.25">
      <c r="A35" s="3">
        <v>2024</v>
      </c>
      <c r="B35" s="22" t="s">
        <v>6</v>
      </c>
      <c r="C35" s="12">
        <v>247.87808943271401</v>
      </c>
      <c r="D35" s="11">
        <f t="shared" ref="D35:D38" si="7">+((C35/C23)-1)*100</f>
        <v>3.5049468112974047</v>
      </c>
      <c r="E35" s="38" t="s">
        <v>26</v>
      </c>
      <c r="F35" s="12">
        <v>248.26237378624799</v>
      </c>
      <c r="G35" s="11">
        <f t="shared" si="6"/>
        <v>2.1941058460857699</v>
      </c>
      <c r="H35" s="41" t="s">
        <v>26</v>
      </c>
      <c r="I35" s="18"/>
      <c r="J35" s="10"/>
      <c r="L35" s="18"/>
      <c r="M35" s="10"/>
      <c r="N35" s="18"/>
      <c r="O35" s="18"/>
      <c r="P35" s="16"/>
    </row>
    <row r="36" spans="1:17" ht="16.7" customHeight="1" x14ac:dyDescent="0.25">
      <c r="A36" s="9"/>
      <c r="B36" s="22" t="s">
        <v>7</v>
      </c>
      <c r="C36" s="12">
        <v>226.04359009213269</v>
      </c>
      <c r="D36" s="37">
        <f t="shared" si="7"/>
        <v>1.0234556902309011</v>
      </c>
      <c r="E36" s="40">
        <f>+((C35+C36)/(C23+C24)-1)*100</f>
        <v>2.3063347283663882</v>
      </c>
      <c r="F36" s="12">
        <v>248.59056837801899</v>
      </c>
      <c r="G36" s="11">
        <f t="shared" si="6"/>
        <v>1.8739401907534869</v>
      </c>
      <c r="H36" s="11">
        <f>+((F35+F36)/(F23+F24)-1)*100</f>
        <v>2.0336661200639927</v>
      </c>
      <c r="I36" s="18"/>
      <c r="J36" s="10"/>
      <c r="L36" s="18"/>
      <c r="M36" s="10"/>
      <c r="N36" s="18"/>
      <c r="O36" s="18"/>
      <c r="P36" s="16"/>
    </row>
    <row r="37" spans="1:17" ht="16.7" customHeight="1" x14ac:dyDescent="0.25">
      <c r="A37" s="9"/>
      <c r="B37" s="22" t="s">
        <v>8</v>
      </c>
      <c r="C37" s="12">
        <v>276.69011528043484</v>
      </c>
      <c r="D37" s="11">
        <f t="shared" si="7"/>
        <v>0.37387023918216133</v>
      </c>
      <c r="E37" s="38">
        <f>+((C35+C36+C37)/(C23+C24+C25)-1)*100</f>
        <v>1.5853926479912461</v>
      </c>
      <c r="F37" s="12">
        <v>249.34611214539601</v>
      </c>
      <c r="G37" s="11">
        <f t="shared" si="6"/>
        <v>1.5916272213717164</v>
      </c>
      <c r="H37" s="11">
        <f>+((F35+F36+F37)/(F23+F24+F25)-1)*100</f>
        <v>1.8855293113957172</v>
      </c>
      <c r="I37" s="18"/>
      <c r="J37" s="10"/>
      <c r="L37" s="18"/>
      <c r="M37" s="10"/>
      <c r="N37" s="18"/>
      <c r="O37" s="18"/>
      <c r="P37" s="16"/>
    </row>
    <row r="38" spans="1:17" ht="16.7" customHeight="1" x14ac:dyDescent="0.25">
      <c r="A38" s="9"/>
      <c r="B38" s="22" t="s">
        <v>9</v>
      </c>
      <c r="C38" s="12">
        <v>219.25276775623178</v>
      </c>
      <c r="D38" s="11">
        <f t="shared" si="7"/>
        <v>2.3931479208867623</v>
      </c>
      <c r="E38" s="38">
        <f>+((C35+C36+C37+C38)/(C23+C24+C25+C26)-1)*100</f>
        <v>1.7668812542173784</v>
      </c>
      <c r="F38" s="12">
        <v>250.52637233995901</v>
      </c>
      <c r="G38" s="11">
        <f t="shared" si="6"/>
        <v>1.3895881810979782</v>
      </c>
      <c r="H38" s="11">
        <f>+((F35+F36+F37+F38)/(F23+F24+F25+F26)-1)*100</f>
        <v>1.7604188669641641</v>
      </c>
      <c r="I38" s="18"/>
      <c r="J38" s="10"/>
      <c r="L38" s="18"/>
      <c r="M38" s="10"/>
      <c r="N38" s="18"/>
      <c r="O38" s="18"/>
      <c r="P38" s="16"/>
    </row>
    <row r="39" spans="1:17" ht="16.7" customHeight="1" x14ac:dyDescent="0.25">
      <c r="A39" s="9"/>
      <c r="B39" s="22" t="s">
        <v>10</v>
      </c>
      <c r="C39" s="42">
        <v>228.08278391054861</v>
      </c>
      <c r="D39" s="11">
        <f t="shared" ref="D39:D43" si="8">+((C39/C27)-1)*100</f>
        <v>1.5336365484680536</v>
      </c>
      <c r="E39" s="38">
        <f>+((C35+C36+C37+C38+C39)/(C23+C24+C25+C26+C27)-1)*100</f>
        <v>1.722390149951325</v>
      </c>
      <c r="F39" s="12">
        <v>252.14006145253501</v>
      </c>
      <c r="G39" s="11">
        <f t="shared" ref="G39:G44" si="9">+((F39/F27)-1)*100</f>
        <v>1.2702938556763854</v>
      </c>
      <c r="H39" s="11">
        <f>+((F35+F36+F37+F38+F39)/(F23+F24+F25+F26+F27)-1)*100</f>
        <v>1.6610830843797553</v>
      </c>
      <c r="I39" s="18"/>
      <c r="J39" s="10"/>
      <c r="L39" s="18"/>
      <c r="M39" s="10"/>
      <c r="N39" s="18"/>
      <c r="O39" s="18"/>
      <c r="P39" s="16"/>
    </row>
    <row r="40" spans="1:17" ht="16.7" customHeight="1" x14ac:dyDescent="0.25">
      <c r="A40" s="9"/>
      <c r="B40" s="22" t="s">
        <v>11</v>
      </c>
      <c r="C40" s="12">
        <v>219.54002270485867</v>
      </c>
      <c r="D40" s="11">
        <f t="shared" si="8"/>
        <v>1.9510788783617672</v>
      </c>
      <c r="E40" s="38">
        <f>+((C35+C36+C37+C38+C39+C40)/(C23+C24+C25+C26+C27+C28)-1)*100</f>
        <v>1.7577422244009488</v>
      </c>
      <c r="F40" s="12">
        <v>253.98435024334901</v>
      </c>
      <c r="G40" s="11">
        <f t="shared" si="9"/>
        <v>1.2683097605267646</v>
      </c>
      <c r="H40" s="11">
        <f>+((F35+F36+F37+F38+F39+F40)/(F23+F24+F25+F26+F27+F28)-1)*100</f>
        <v>1.5944898750817504</v>
      </c>
      <c r="I40" s="18"/>
      <c r="J40" s="10"/>
      <c r="L40" s="18"/>
      <c r="M40" s="10"/>
      <c r="N40" s="18"/>
      <c r="O40" s="18"/>
      <c r="P40" s="16"/>
    </row>
    <row r="41" spans="1:17" ht="16.7" customHeight="1" x14ac:dyDescent="0.25">
      <c r="A41" s="9"/>
      <c r="B41" s="22" t="s">
        <v>12</v>
      </c>
      <c r="C41" s="43">
        <v>260.59769322593957</v>
      </c>
      <c r="D41" s="11">
        <f t="shared" si="8"/>
        <v>2.5922163648893326</v>
      </c>
      <c r="E41" s="38">
        <f>+((C35+C36+C37+C38+C39+C40+C41)/(C23+C24+C25+C26+C27+C28+C29)-1)*100</f>
        <v>1.8864401226642791</v>
      </c>
      <c r="F41" s="30">
        <v>255.704055011289</v>
      </c>
      <c r="G41" s="11">
        <f>+((F41/F29)-1)*100</f>
        <v>1.3419406689884728</v>
      </c>
      <c r="H41" s="11">
        <f>+((F35+F36+F37+F38+F39+F40+F41)/(F23+F24+F25+F26+F27+F28+F29)-1)*100</f>
        <v>1.5576895601035812</v>
      </c>
      <c r="I41" s="18"/>
      <c r="J41" s="10"/>
      <c r="L41" s="18"/>
      <c r="M41" s="10"/>
      <c r="N41" s="18"/>
      <c r="O41" s="18"/>
      <c r="P41" s="16"/>
    </row>
    <row r="42" spans="1:17" ht="16.7" customHeight="1" x14ac:dyDescent="0.25">
      <c r="A42" s="9"/>
      <c r="B42" s="22" t="s">
        <v>13</v>
      </c>
      <c r="C42" s="12">
        <v>273.83397729804057</v>
      </c>
      <c r="D42" s="11">
        <f t="shared" si="8"/>
        <v>2.831842630486614</v>
      </c>
      <c r="E42" s="38">
        <f>+((C35+C36+C37+C38+C39+C40+C41+C42)/(C23+C24+C25+C26+C27+C28+C29+C30)-1)*100</f>
        <v>2.018020630766193</v>
      </c>
      <c r="F42" s="12">
        <v>257.544739398133</v>
      </c>
      <c r="G42" s="11">
        <f t="shared" si="9"/>
        <v>1.6051468702247496</v>
      </c>
      <c r="H42" s="11">
        <f>+((F35+F36+F37+F38+F39+F40+F41+F42)/(F23+F24+F25+F26+F27+F28+F29+F30)-1)*100</f>
        <v>1.5637494822503539</v>
      </c>
      <c r="I42" s="18"/>
      <c r="J42" s="10"/>
      <c r="L42" s="18"/>
      <c r="M42" s="10"/>
      <c r="N42" s="18"/>
      <c r="O42" s="18"/>
      <c r="P42" s="16"/>
    </row>
    <row r="43" spans="1:17" ht="16.7" customHeight="1" x14ac:dyDescent="0.25">
      <c r="A43" s="9"/>
      <c r="B43" s="22" t="s">
        <v>14</v>
      </c>
      <c r="C43" s="12">
        <v>269.67005010151138</v>
      </c>
      <c r="D43" s="11">
        <f t="shared" si="8"/>
        <v>3.3924530808684406</v>
      </c>
      <c r="E43" s="38">
        <f>+((C35+C36+C37+C38+C39+C40+C41+C42+C43)/(C23+C24+C25+C26+C27+C28+C29+C30+C31)-1)*100</f>
        <v>2.1829058749000207</v>
      </c>
      <c r="F43" s="30">
        <v>259.14504916447299</v>
      </c>
      <c r="G43" s="11">
        <f t="shared" si="9"/>
        <v>2.0439780046313638</v>
      </c>
      <c r="H43" s="11">
        <f>+((F35+F36+F37+F38+F39+F40+F41+F42+F43)/(F23+F24+F25+F26+F27+F28+F29+F30+F31)-1)*100</f>
        <v>1.6182181991718281</v>
      </c>
      <c r="I43" s="18"/>
      <c r="J43" s="10"/>
      <c r="L43" s="18"/>
      <c r="M43" s="10"/>
      <c r="N43" s="18"/>
      <c r="O43" s="18"/>
      <c r="P43" s="16"/>
    </row>
    <row r="44" spans="1:17" ht="16.7" customHeight="1" x14ac:dyDescent="0.25">
      <c r="A44" s="9"/>
      <c r="B44" s="22" t="s">
        <v>15</v>
      </c>
      <c r="C44" s="12">
        <v>300.85997978652102</v>
      </c>
      <c r="D44" s="11">
        <f t="shared" ref="D44:D48" si="10">+((C44/C32)-1)*100</f>
        <v>8.3576225722129749</v>
      </c>
      <c r="E44" s="38">
        <f>+((C35+C36+C37+C38+C39+C40+C41+C42+C43+C44)/(C23+C24+C25+C26+C27+C28+C29+C30+C31+C32)-1)*100</f>
        <v>2.882167491232468</v>
      </c>
      <c r="F44" s="30">
        <v>271.99422828818564</v>
      </c>
      <c r="G44" s="11">
        <f t="shared" si="9"/>
        <v>7.2345461324933469</v>
      </c>
      <c r="H44" s="11">
        <f>+((F35+F36+F37+F38+F39+F40+F41+F42+F43+F44)/(F23+F24+F25+F26+F27+F28+F29+F30+F31+F32)-1)*100</f>
        <v>2.1897167244266713</v>
      </c>
      <c r="I44" s="18"/>
      <c r="J44" s="10"/>
      <c r="L44" s="18"/>
      <c r="M44" s="10"/>
      <c r="N44" s="18"/>
      <c r="O44" s="18"/>
      <c r="P44" s="16"/>
    </row>
    <row r="45" spans="1:17" ht="16.7" customHeight="1" x14ac:dyDescent="0.25">
      <c r="A45" s="9"/>
      <c r="B45" s="22" t="s">
        <v>16</v>
      </c>
      <c r="C45" s="12">
        <v>261.429567816646</v>
      </c>
      <c r="D45" s="11">
        <f t="shared" si="10"/>
        <v>7.4435355791077296</v>
      </c>
      <c r="E45" s="38">
        <f>+((C35+C36+C37+C38+C39+C40+C41+C42+C43+C44+C45)/(C23+C24+C25+C26+C27+C28+C29+C30+C31+C32+C33)-1)*100</f>
        <v>3.2939749664376405</v>
      </c>
      <c r="F45" s="30">
        <v>270.33301572258665</v>
      </c>
      <c r="G45" s="11">
        <f t="shared" ref="G45:G49" si="11">+((F45/F33)-1)*100</f>
        <v>6.9398580697864753</v>
      </c>
      <c r="H45" s="11">
        <f>+((F35+F36+F37+F38+F39+F40+F41+F42+F43+F44+F45)/(F23+F24+F25+F26+F27+F28+F29+F30+F31+F32+F33)-1)*100</f>
        <v>2.6270909433914413</v>
      </c>
      <c r="I45" s="18"/>
      <c r="J45" s="10"/>
      <c r="L45" s="18"/>
      <c r="M45" s="10"/>
      <c r="N45" s="18"/>
      <c r="O45" s="18"/>
      <c r="P45" s="16"/>
      <c r="Q45" s="10"/>
    </row>
    <row r="46" spans="1:17" ht="16.7" customHeight="1" x14ac:dyDescent="0.25">
      <c r="A46" s="15"/>
      <c r="B46" s="26" t="s">
        <v>17</v>
      </c>
      <c r="C46" s="44">
        <v>300.9572225474156</v>
      </c>
      <c r="D46" s="13">
        <f t="shared" si="10"/>
        <v>6.0048593132993044</v>
      </c>
      <c r="E46" s="39">
        <f>+((C35+C36+C37+C38+C39+C40+C41+C42+C43+C44+C45+C46)/(C23+C24+C25+C26+C27+C28+C29+C30+C31+C32+C33+C34)-1)*100</f>
        <v>3.5523305208002842</v>
      </c>
      <c r="F46" s="31">
        <v>264.63595137847767</v>
      </c>
      <c r="G46" s="13">
        <f t="shared" si="11"/>
        <v>5.1457507680646275</v>
      </c>
      <c r="H46" s="13">
        <f>+((F35+F36+F37+F38+F39+F40+F41+F42+F43+F44+F45+F46)/(F23+F24+F25+F26+F27+F28+F29+F30+F31+F32+F33+F34)-1)*100</f>
        <v>2.8385961127279202</v>
      </c>
      <c r="I46" s="18"/>
      <c r="J46" s="10"/>
      <c r="L46" s="18"/>
      <c r="M46" s="10"/>
      <c r="N46" s="18"/>
      <c r="O46" s="18"/>
      <c r="P46" s="16"/>
    </row>
    <row r="47" spans="1:17" ht="16.7" customHeight="1" x14ac:dyDescent="0.25">
      <c r="A47" s="27" t="s">
        <v>25</v>
      </c>
      <c r="B47" s="24" t="s">
        <v>6</v>
      </c>
      <c r="C47" s="12">
        <v>264.46621731936636</v>
      </c>
      <c r="D47" s="11">
        <f t="shared" si="10"/>
        <v>6.6920508886507246</v>
      </c>
      <c r="E47" s="38" t="s">
        <v>26</v>
      </c>
      <c r="F47" s="12">
        <v>261.04513143625798</v>
      </c>
      <c r="G47" s="11">
        <f t="shared" si="11"/>
        <v>5.1488904480611497</v>
      </c>
      <c r="H47" s="41" t="s">
        <v>26</v>
      </c>
      <c r="I47" s="10"/>
      <c r="J47" s="20"/>
      <c r="K47" s="10"/>
      <c r="L47" s="18"/>
      <c r="M47" s="10"/>
      <c r="N47" s="18"/>
      <c r="O47" s="18"/>
      <c r="P47" s="16"/>
    </row>
    <row r="48" spans="1:17" ht="16.7" customHeight="1" x14ac:dyDescent="0.25">
      <c r="A48" s="27"/>
      <c r="B48" s="22" t="s">
        <v>7</v>
      </c>
      <c r="C48" s="12">
        <v>237.43133928000427</v>
      </c>
      <c r="D48" s="11">
        <f t="shared" si="10"/>
        <v>5.0378553902944434</v>
      </c>
      <c r="E48" s="38">
        <f>+((C47+C48)/(C35+C36)-1)*100</f>
        <v>5.9030591515822906</v>
      </c>
      <c r="F48" s="12">
        <v>259.91908006814509</v>
      </c>
      <c r="G48" s="11">
        <f t="shared" si="11"/>
        <v>4.5570963387876473</v>
      </c>
      <c r="H48" s="11">
        <f>+((F47+F48)/(F35+F36)-1)*100</f>
        <v>4.8527979395892373</v>
      </c>
      <c r="I48" s="10"/>
      <c r="J48" s="10"/>
      <c r="K48" s="20"/>
      <c r="L48" s="18"/>
      <c r="M48" s="10"/>
      <c r="N48" s="18"/>
      <c r="O48" s="18"/>
      <c r="P48" s="16"/>
    </row>
    <row r="49" spans="1:16" ht="16.7" customHeight="1" x14ac:dyDescent="0.25">
      <c r="A49" s="27"/>
      <c r="B49" s="22" t="s">
        <v>8</v>
      </c>
      <c r="C49" s="12">
        <v>298.49697184645999</v>
      </c>
      <c r="D49" s="11">
        <f t="shared" ref="D49:D53" si="12">+((C49/C37)-1)*100</f>
        <v>7.8813283748583318</v>
      </c>
      <c r="E49" s="38">
        <f>+((C47+C48+C49)/(C35+C36+C37)-1)*100</f>
        <v>6.6322876865348768</v>
      </c>
      <c r="F49" s="12">
        <v>266.32727263946498</v>
      </c>
      <c r="G49" s="11">
        <f t="shared" si="11"/>
        <v>6.8102768268418323</v>
      </c>
      <c r="H49" s="11">
        <f>+((F47+F48+F49)/(F35+F36+F37)-1)*100</f>
        <v>5.5068992109915227</v>
      </c>
      <c r="I49" s="10"/>
      <c r="J49" s="10"/>
      <c r="K49" s="20"/>
      <c r="L49" s="18"/>
      <c r="M49" s="10"/>
      <c r="N49" s="18"/>
      <c r="O49" s="18"/>
      <c r="P49" s="16"/>
    </row>
    <row r="50" spans="1:16" ht="16.7" customHeight="1" x14ac:dyDescent="0.25">
      <c r="A50" s="9"/>
      <c r="B50" s="22" t="s">
        <v>9</v>
      </c>
      <c r="C50" s="45">
        <v>228.36049175216007</v>
      </c>
      <c r="D50" s="11">
        <f t="shared" si="12"/>
        <v>4.1539835912376644</v>
      </c>
      <c r="E50" s="38">
        <f>+((C47+C48+C49+C50)/(C35+C36+C37+C38)-1)*100</f>
        <v>6.0720290141276445</v>
      </c>
      <c r="F50" s="34">
        <v>258.25153544749298</v>
      </c>
      <c r="G50" s="11">
        <f t="shared" ref="G50:G55" si="13">+((F50/F38)-1)*100</f>
        <v>3.0835728132649898</v>
      </c>
      <c r="H50" s="11">
        <f>+((F47+F48+F49+F50)/(F35+F36+F37+F38)-1)*100</f>
        <v>4.8977974913144928</v>
      </c>
      <c r="I50" s="10"/>
      <c r="J50" s="10"/>
      <c r="K50" s="20"/>
      <c r="L50" s="18"/>
      <c r="M50" s="10"/>
      <c r="N50" s="18"/>
      <c r="O50" s="18"/>
      <c r="P50" s="16"/>
    </row>
    <row r="51" spans="1:16" ht="16.7" customHeight="1" x14ac:dyDescent="0.25">
      <c r="A51" s="9"/>
      <c r="B51" s="24" t="s">
        <v>10</v>
      </c>
      <c r="C51" s="45">
        <v>234.80776294270078</v>
      </c>
      <c r="D51" s="11">
        <f t="shared" si="12"/>
        <v>2.9484816507630907</v>
      </c>
      <c r="E51" s="38">
        <f>+((C47+C48+C49+C50+C51)/(C35+C36+C37+C38+C39)-1)*100</f>
        <v>5.4773222597692461</v>
      </c>
      <c r="F51" s="34">
        <v>257.7942567010698</v>
      </c>
      <c r="G51" s="11">
        <f t="shared" si="13"/>
        <v>2.2424819030985921</v>
      </c>
      <c r="H51" s="11">
        <f>+((F47+F48+F49+F50+F51)/(F35+F36+F37+F38+F39)-1)*100</f>
        <v>4.3617017772708211</v>
      </c>
      <c r="I51" s="10"/>
      <c r="J51" s="10"/>
      <c r="K51" s="20"/>
      <c r="L51" s="18"/>
      <c r="M51" s="10"/>
      <c r="N51" s="18"/>
      <c r="O51" s="18"/>
      <c r="P51" s="16"/>
    </row>
    <row r="52" spans="1:16" ht="16.7" customHeight="1" x14ac:dyDescent="0.25">
      <c r="A52" s="9"/>
      <c r="B52" s="24" t="s">
        <v>11</v>
      </c>
      <c r="C52" s="38">
        <v>224.33939450013619</v>
      </c>
      <c r="D52" s="38">
        <f t="shared" si="12"/>
        <v>2.1861033519749773</v>
      </c>
      <c r="E52" s="38">
        <f>+((C47+C48+C49+C50+C51+C52)/(C35+C36+C37+C38+C39+C40)-1)*100</f>
        <v>4.9675792529138452</v>
      </c>
      <c r="F52" s="38">
        <v>260.5103020039943</v>
      </c>
      <c r="G52" s="38">
        <f t="shared" si="13"/>
        <v>2.5694306575946957</v>
      </c>
      <c r="H52" s="12">
        <f>+((F47+F48+F49+F50+F51+F52)/(F35+F36+F37+F38+F39+F40)-1)*100</f>
        <v>4.0588047052040555</v>
      </c>
      <c r="I52" s="10"/>
      <c r="J52" s="10"/>
      <c r="K52" s="20"/>
      <c r="L52" s="18"/>
      <c r="M52" s="10"/>
      <c r="N52" s="18"/>
      <c r="O52" s="18"/>
      <c r="P52" s="16"/>
    </row>
    <row r="53" spans="1:16" ht="16.7" customHeight="1" x14ac:dyDescent="0.25">
      <c r="A53" s="9"/>
      <c r="B53" s="24" t="s">
        <v>12</v>
      </c>
      <c r="C53" s="12">
        <v>268.58555193814402</v>
      </c>
      <c r="D53" s="11">
        <f t="shared" si="12"/>
        <v>3.0652069914060665</v>
      </c>
      <c r="E53" s="38">
        <f>+((C47+C48+C49+C50+C51+C52+C53)/(C35+C36+C37+C38+C39+C40+C41)-1)*100</f>
        <v>4.6721509494784375</v>
      </c>
      <c r="F53" s="12">
        <v>263.33036561892305</v>
      </c>
      <c r="G53" s="11">
        <f t="shared" si="13"/>
        <v>2.9824754274222931</v>
      </c>
      <c r="H53" s="11">
        <f>+((F47+F48+F49+F50+F51+F52+F53)/(F35+F36+F37+F38+F39+F40+F41)-1)*100</f>
        <v>3.9023001124839363</v>
      </c>
      <c r="I53" s="10"/>
      <c r="J53" s="10"/>
      <c r="K53" s="20"/>
      <c r="L53" s="18"/>
      <c r="M53" s="10"/>
      <c r="N53" s="47"/>
      <c r="O53" s="18"/>
      <c r="P53" s="16"/>
    </row>
    <row r="54" spans="1:16" ht="16.7" customHeight="1" x14ac:dyDescent="0.25">
      <c r="A54" s="9"/>
      <c r="B54" s="24" t="s">
        <v>13</v>
      </c>
      <c r="C54" s="38">
        <v>278.2418304369956</v>
      </c>
      <c r="D54" s="11">
        <f t="shared" ref="D54:D59" si="14">+((C54/C42)-1)*100</f>
        <v>1.6096808666506535</v>
      </c>
      <c r="E54" s="38">
        <f>+((C47+C48+C49+C50+C51+C52+C53+C54)/(C35+C36+C37+C38+C39+C40+C41+C42)-1)*100</f>
        <v>4.2425181900861864</v>
      </c>
      <c r="F54" s="38">
        <v>261.2007645786494</v>
      </c>
      <c r="G54" s="11">
        <f t="shared" si="13"/>
        <v>1.4195689607406914</v>
      </c>
      <c r="H54" s="11">
        <f>+((F47+F48+F49+F50+F51+F52+F53+F54)/(F35+F36+F37+F38+F39+F40+F41+F42)-1)*100</f>
        <v>3.5851458140369497</v>
      </c>
      <c r="I54" s="10"/>
      <c r="J54" s="10"/>
      <c r="K54" s="20"/>
      <c r="L54" s="18"/>
      <c r="M54" s="10"/>
      <c r="N54" s="47"/>
      <c r="O54" s="18"/>
      <c r="P54" s="16"/>
    </row>
    <row r="55" spans="1:16" ht="16.7" customHeight="1" x14ac:dyDescent="0.25">
      <c r="A55" s="9"/>
      <c r="B55" s="24" t="s">
        <v>14</v>
      </c>
      <c r="C55" s="38">
        <v>282.43020594443976</v>
      </c>
      <c r="D55" s="11">
        <f t="shared" si="14"/>
        <v>4.7317660370979731</v>
      </c>
      <c r="E55" s="38">
        <f>+((C47+C48+C49+C50+C51+C52+C53+C54+C55)/(C35+C36+C37+C38+C39+C40+C41+C42+C43)-1)*100</f>
        <v>4.3019060814029508</v>
      </c>
      <c r="F55" s="38">
        <v>270.35592186525798</v>
      </c>
      <c r="G55" s="11">
        <f t="shared" si="13"/>
        <v>4.3260995094950516</v>
      </c>
      <c r="H55" s="11">
        <f>+((F47+F48+F49+F50+F51+F52+F53+F54+F55)/(F35+F36+F37+F38+F39+F40+F41+F42+F43)-1)*100</f>
        <v>3.6695387445014882</v>
      </c>
      <c r="I55" s="10"/>
      <c r="J55" s="10"/>
      <c r="K55" s="20"/>
      <c r="L55" s="18"/>
      <c r="M55" s="10"/>
      <c r="N55" s="47"/>
      <c r="O55" s="18"/>
      <c r="P55" s="16"/>
    </row>
    <row r="56" spans="1:16" ht="16.7" customHeight="1" x14ac:dyDescent="0.25">
      <c r="A56" s="9"/>
      <c r="B56" s="22" t="s">
        <v>15</v>
      </c>
      <c r="C56" s="38">
        <v>315.2036300756601</v>
      </c>
      <c r="D56" s="38">
        <f t="shared" si="14"/>
        <v>4.7675501073013438</v>
      </c>
      <c r="E56" s="38">
        <f>+((C47+C48+C49+C50+C51+C52+C53+C54+C55+C56)/(C35+C36+C37+C38+C39+C40+C41+C42+C43+C44)-1)*100</f>
        <v>4.3574448250424114</v>
      </c>
      <c r="F56" s="38">
        <v>284.00290577703242</v>
      </c>
      <c r="G56" s="38">
        <f>+((F56/F44)-1)*100</f>
        <v>4.415048644386399</v>
      </c>
      <c r="H56" s="11">
        <f>+((F47+F48+F49+F50+F51+F52+F53+F54+F55+F56)/(F35+F36+F37+F38+F39+F40+F41+F42+F43+F44)-1)*100</f>
        <v>3.7491443396788338</v>
      </c>
      <c r="I56" s="10"/>
      <c r="J56" s="10"/>
      <c r="K56" s="20"/>
      <c r="L56" s="18"/>
      <c r="M56" s="10"/>
      <c r="N56" s="18"/>
      <c r="O56" s="18"/>
      <c r="P56" s="16"/>
    </row>
    <row r="57" spans="1:16" ht="16.7" customHeight="1" x14ac:dyDescent="0.25">
      <c r="A57" s="9"/>
      <c r="B57" s="24" t="s">
        <v>16</v>
      </c>
      <c r="C57" s="38">
        <v>272.84171283204887</v>
      </c>
      <c r="D57" s="38">
        <f t="shared" si="14"/>
        <v>4.3652847345128087</v>
      </c>
      <c r="E57" s="38">
        <f>+((C47+C48+C49+C50+C51+C52+C53+C54+C55+C56+C57)/(C35+C36+C37+C38+C39+C40+C41+C42+C43+C44+C45)-1)*100</f>
        <v>4.3581810583383174</v>
      </c>
      <c r="F57" s="38">
        <v>281.61269414509655</v>
      </c>
      <c r="G57" s="38">
        <f>+((F57/F45)-1)*100</f>
        <v>4.1725123334861225</v>
      </c>
      <c r="H57" s="11">
        <f>+((F47+F48+F49+F50+F51+F52+F53+F54+F55+F56+F57)/(F35+F36+F37+F38+F39+F40+F41+F42+F43+F44+F45)-1)*100</f>
        <v>3.7897645581347561</v>
      </c>
      <c r="I57" s="46"/>
      <c r="J57" s="10"/>
      <c r="K57" s="20"/>
      <c r="L57" s="18"/>
      <c r="M57" s="10"/>
      <c r="N57" s="18"/>
      <c r="O57" s="18"/>
      <c r="P57" s="16"/>
    </row>
    <row r="58" spans="1:16" ht="16.7" customHeight="1" x14ac:dyDescent="0.25">
      <c r="A58" s="15"/>
      <c r="B58" s="25" t="s">
        <v>17</v>
      </c>
      <c r="C58" s="39">
        <v>313.08058596278903</v>
      </c>
      <c r="D58" s="39">
        <f t="shared" si="14"/>
        <v>4.0282679753476991</v>
      </c>
      <c r="E58" s="39">
        <f>+((C47+C48+C49+C50+C51+C52+C53+C54+C55+C56+C57+C58)/(C35+C36+C37+C38+C39+C40+C41+C42+C43+C44+C45+C46)-1)*100</f>
        <v>4.3259946699382379</v>
      </c>
      <c r="F58" s="39">
        <v>275.09358326662129</v>
      </c>
      <c r="G58" s="39">
        <f>+((F58/F46)-1)*100</f>
        <v>3.9517049114718761</v>
      </c>
      <c r="H58" s="13">
        <f>+((F47+F48+F49+F50+F51+F52+F53+F54+F55+F56+F57+F58)/(F35+F36+F37+F38+F39+F40+F41+F42+F43+F44+F45+F46)-1)*100</f>
        <v>3.8036686343950077</v>
      </c>
      <c r="I58" s="46"/>
      <c r="J58" s="10"/>
      <c r="K58" s="20"/>
      <c r="L58" s="18"/>
      <c r="M58" s="10"/>
      <c r="N58" s="18"/>
      <c r="O58" s="18"/>
      <c r="P58" s="16"/>
    </row>
    <row r="59" spans="1:16" ht="16.7" customHeight="1" x14ac:dyDescent="0.25">
      <c r="A59" s="27" t="s">
        <v>29</v>
      </c>
      <c r="B59" s="24" t="s">
        <v>6</v>
      </c>
      <c r="C59" s="12">
        <v>275.23962787226094</v>
      </c>
      <c r="D59" s="38">
        <f t="shared" si="14"/>
        <v>4.0736433795189431</v>
      </c>
      <c r="E59" s="38" t="s">
        <v>26</v>
      </c>
      <c r="F59" s="12">
        <v>271.47653159956764</v>
      </c>
      <c r="G59" s="38">
        <f>+((F59/F47)-1)*100</f>
        <v>3.9960140631302377</v>
      </c>
      <c r="H59" s="12" t="s">
        <v>26</v>
      </c>
      <c r="I59" s="46"/>
      <c r="J59" s="10"/>
      <c r="K59" s="20"/>
      <c r="L59" s="18"/>
      <c r="M59" s="10"/>
      <c r="N59" s="18"/>
      <c r="O59" s="18"/>
      <c r="P59" s="16"/>
    </row>
    <row r="60" spans="1:16" ht="16.7" customHeight="1" x14ac:dyDescent="0.25">
      <c r="A60" s="50"/>
      <c r="B60" s="25" t="s">
        <v>7</v>
      </c>
      <c r="C60" s="14">
        <v>247.1303903716759</v>
      </c>
      <c r="D60" s="39">
        <f>+((C60/C48)-1)*100</f>
        <v>4.08499194802312</v>
      </c>
      <c r="E60" s="39">
        <f>+((C59+C60)/(C47+C48)-1)*100</f>
        <v>4.079012016571304</v>
      </c>
      <c r="F60" s="14">
        <v>270.43894778731112</v>
      </c>
      <c r="G60" s="39">
        <f>+((F60/F48)-1)*100</f>
        <v>4.0473626316344102</v>
      </c>
      <c r="H60" s="14">
        <f>+((F59+F60)/(F47+F48)-1)*100</f>
        <v>4.0216328530465084</v>
      </c>
      <c r="I60" s="46"/>
      <c r="J60" s="10"/>
      <c r="K60" s="20"/>
      <c r="L60" s="18"/>
      <c r="M60" s="10"/>
      <c r="N60" s="18"/>
      <c r="O60" s="18"/>
      <c r="P60" s="16"/>
    </row>
    <row r="61" spans="1:16" x14ac:dyDescent="0.25">
      <c r="A61" s="23" t="s">
        <v>24</v>
      </c>
      <c r="B61" s="32"/>
      <c r="C61" s="32"/>
      <c r="D61" s="32"/>
      <c r="E61" s="32"/>
      <c r="F61" s="32"/>
      <c r="G61" s="35"/>
      <c r="J61" s="33"/>
      <c r="K61" s="18"/>
    </row>
    <row r="62" spans="1:16" x14ac:dyDescent="0.25">
      <c r="A62" s="4" t="s">
        <v>18</v>
      </c>
      <c r="B62" s="23"/>
      <c r="C62" s="23"/>
      <c r="D62" s="23"/>
      <c r="E62" s="23"/>
      <c r="F62" s="23"/>
      <c r="G62" s="30"/>
      <c r="H62" s="9"/>
      <c r="I62" s="62"/>
      <c r="J62" s="62"/>
      <c r="K62" s="18"/>
    </row>
    <row r="63" spans="1:16" x14ac:dyDescent="0.25">
      <c r="A63" s="36" t="s">
        <v>27</v>
      </c>
      <c r="B63" s="23"/>
      <c r="C63" s="23"/>
      <c r="D63" s="23"/>
      <c r="E63" s="23"/>
      <c r="F63" s="30"/>
      <c r="G63" s="30"/>
      <c r="H63" s="46"/>
      <c r="I63" s="62"/>
      <c r="J63" s="63"/>
      <c r="K63" s="16"/>
      <c r="N63" s="10"/>
    </row>
    <row r="64" spans="1:16" x14ac:dyDescent="0.25">
      <c r="A64" s="4" t="s">
        <v>19</v>
      </c>
      <c r="B64" s="23"/>
      <c r="C64" s="23"/>
      <c r="D64" s="23"/>
      <c r="E64" s="61"/>
      <c r="F64" s="46"/>
      <c r="G64" s="30"/>
      <c r="H64" s="9"/>
      <c r="I64" s="62"/>
      <c r="J64" s="63"/>
      <c r="K64" s="16"/>
    </row>
    <row r="65" spans="1:10" x14ac:dyDescent="0.25">
      <c r="A65" s="9"/>
      <c r="B65" s="23"/>
      <c r="C65" s="30"/>
      <c r="D65" s="23"/>
      <c r="E65" s="23"/>
      <c r="F65" s="23"/>
      <c r="G65" s="30"/>
      <c r="H65" s="9"/>
      <c r="I65" s="9"/>
      <c r="J65" s="9"/>
    </row>
    <row r="66" spans="1:10" x14ac:dyDescent="0.25">
      <c r="A66" s="4"/>
      <c r="B66" s="23"/>
      <c r="C66" s="23"/>
      <c r="D66" s="23"/>
      <c r="E66" s="30"/>
      <c r="F66" s="23"/>
      <c r="G66" s="46"/>
      <c r="H66" s="9"/>
      <c r="I66" s="9"/>
      <c r="J66" s="9"/>
    </row>
    <row r="67" spans="1:10" x14ac:dyDescent="0.25">
      <c r="A67" s="9"/>
      <c r="B67" s="9"/>
      <c r="C67" s="9"/>
      <c r="D67" s="9"/>
      <c r="E67" s="9"/>
      <c r="F67" s="9"/>
      <c r="G67" s="23"/>
      <c r="H67" s="9"/>
      <c r="I67" s="9"/>
    </row>
  </sheetData>
  <mergeCells count="7">
    <mergeCell ref="D9:E9"/>
    <mergeCell ref="F9:F10"/>
    <mergeCell ref="G9:H9"/>
    <mergeCell ref="A8:B10"/>
    <mergeCell ref="C8:E8"/>
    <mergeCell ref="F8:H8"/>
    <mergeCell ref="C9:C10"/>
  </mergeCells>
  <printOptions horizontalCentered="1" verticalCentered="1"/>
  <pageMargins left="0.39370078740157499" right="0.39370078740157499" top="0.196850393700787" bottom="0.196850393700787" header="0" footer="0"/>
  <pageSetup paperSize="11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JAHAYRA LOW</dc:creator>
  <cp:lastModifiedBy>Emmy de Flores</cp:lastModifiedBy>
  <cp:lastPrinted>2026-04-10T14:39:00Z</cp:lastPrinted>
  <dcterms:created xsi:type="dcterms:W3CDTF">2023-04-18T15:04:54Z</dcterms:created>
  <dcterms:modified xsi:type="dcterms:W3CDTF">2026-04-10T14:39:11Z</dcterms:modified>
</cp:coreProperties>
</file>