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hall\Documents\Boletin 2014-2018\Boletin Estadisticas Ambientales 2014 -18 (ARCHIVOS PARA LA WEB)\"/>
    </mc:Choice>
  </mc:AlternateContent>
  <bookViews>
    <workbookView xWindow="0" yWindow="0" windowWidth="21600" windowHeight="9135"/>
  </bookViews>
  <sheets>
    <sheet name="41" sheetId="1" r:id="rId1"/>
  </sheets>
  <externalReferences>
    <externalReference r:id="rId2"/>
  </externalReferences>
  <definedNames>
    <definedName name="_xlnm.Print_Area" localSheetId="0">'41'!$A$1:$S$179</definedName>
    <definedName name="_xlnm.Print_Titles" localSheetId="0">'41'!$1:$7</definedName>
  </definedNames>
  <calcPr calcId="152511" fullCalcOnLoad="1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10" i="1" l="1"/>
  <c r="R110" i="1"/>
  <c r="Q110" i="1"/>
  <c r="N91" i="1"/>
  <c r="N89" i="1"/>
  <c r="N88" i="1"/>
  <c r="S87" i="1"/>
  <c r="O81" i="1"/>
  <c r="N81" i="1"/>
  <c r="S78" i="1"/>
  <c r="N78" i="1"/>
  <c r="Q75" i="1"/>
  <c r="N75" i="1"/>
  <c r="M73" i="1"/>
  <c r="S72" i="1"/>
  <c r="O72" i="1"/>
  <c r="N72" i="1"/>
  <c r="M68" i="1"/>
  <c r="S66" i="1"/>
  <c r="R66" i="1"/>
  <c r="R8" i="1" s="1"/>
  <c r="O66" i="1"/>
  <c r="N66" i="1"/>
  <c r="M62" i="1"/>
  <c r="N61" i="1"/>
  <c r="S56" i="1"/>
  <c r="N56" i="1"/>
  <c r="N52" i="1"/>
  <c r="N49" i="1"/>
  <c r="N44" i="1"/>
  <c r="N42" i="1"/>
  <c r="S41" i="1"/>
  <c r="S8" i="1" s="1"/>
  <c r="N41" i="1"/>
  <c r="S37" i="1"/>
  <c r="N37" i="1"/>
  <c r="N36" i="1"/>
  <c r="M32" i="1"/>
  <c r="N30" i="1"/>
  <c r="N29" i="1"/>
  <c r="M21" i="1"/>
  <c r="M8" i="1" s="1"/>
  <c r="N16" i="1"/>
  <c r="S12" i="1"/>
  <c r="L12" i="1"/>
  <c r="F12" i="1"/>
  <c r="F8" i="1" s="1"/>
  <c r="E12" i="1"/>
  <c r="E8" i="1" s="1"/>
  <c r="D12" i="1"/>
  <c r="C12" i="1"/>
  <c r="N11" i="1"/>
  <c r="N9" i="1"/>
  <c r="N8" i="1" s="1"/>
  <c r="P8" i="1"/>
  <c r="O8" i="1"/>
  <c r="L8" i="1"/>
  <c r="K8" i="1"/>
  <c r="J8" i="1"/>
  <c r="I8" i="1"/>
  <c r="H8" i="1"/>
  <c r="G8" i="1"/>
  <c r="D8" i="1"/>
  <c r="C8" i="1"/>
</calcChain>
</file>

<file path=xl/sharedStrings.xml><?xml version="1.0" encoding="utf-8"?>
<sst xmlns="http://schemas.openxmlformats.org/spreadsheetml/2006/main" count="220" uniqueCount="118">
  <si>
    <t>Cuadro 41. PESO DE LAS  IMPORTACIONES DE DESECHOS Y RESIDUOS A LA REPÚBLICA, 
SEGÚN DESCRIPCIÓN ARANCELARIA: AÑOS 2014-18</t>
  </si>
  <si>
    <t>Código</t>
  </si>
  <si>
    <t>Descripción arancelaria</t>
  </si>
  <si>
    <t>Importación de desechos y residuos
 (en toneladas métricas)</t>
  </si>
  <si>
    <t xml:space="preserve">2018 (P) </t>
  </si>
  <si>
    <t xml:space="preserve">                                   TOTAL</t>
  </si>
  <si>
    <t>Residuos del tratamiento de las grasas o ceras ani-
   males</t>
  </si>
  <si>
    <t>-</t>
  </si>
  <si>
    <t xml:space="preserve">    males</t>
  </si>
  <si>
    <t>(a) 23000000</t>
  </si>
  <si>
    <t xml:space="preserve">Residuos y desperdicios de las industrias alimenta-
   </t>
  </si>
  <si>
    <t xml:space="preserve">    rias; alimentos preparados para animales</t>
  </si>
  <si>
    <t>Desperdicios de tabaco……………………………….</t>
  </si>
  <si>
    <t>Desperdicios de mica…………………………………...</t>
  </si>
  <si>
    <t xml:space="preserve"> Escorias granuladas (arena de  escorias), de la si-</t>
  </si>
  <si>
    <t xml:space="preserve">    derurgia</t>
  </si>
  <si>
    <t>Escorias (excepto las granuladas), batiduras y de-</t>
  </si>
  <si>
    <t xml:space="preserve">   más desperdicios de la siderurgia…………………</t>
  </si>
  <si>
    <t xml:space="preserve">Cenizas y residuos, (excepto los de la siderurgia) 
    que contengan arsenico, metal o compuestos me- </t>
  </si>
  <si>
    <t xml:space="preserve">    tálicos</t>
  </si>
  <si>
    <t>Las demás escorias y cenizas, incluídas las ceni-
    zas de algas; cenizas y residuos procedentes de
    la incineración de desechos y desperdicios mu-</t>
  </si>
  <si>
    <t xml:space="preserve">    nicipales</t>
  </si>
  <si>
    <t>Desechos de aceites que contengan difenilos poli-</t>
  </si>
  <si>
    <t xml:space="preserve">   clorados (PCB), terfenilos policlorados (PCT) o </t>
  </si>
  <si>
    <t xml:space="preserve">   difeniles polibromados (PBB)</t>
  </si>
  <si>
    <t>Los demás desechos de aceites</t>
  </si>
  <si>
    <t xml:space="preserve">Coque de petróleo, betún de petróleo y demás resi-
    duos de los aceites de petróleo o de materiales </t>
  </si>
  <si>
    <t xml:space="preserve">    bituminosos</t>
  </si>
  <si>
    <t xml:space="preserve">Lejias residuales de la fabricación de pastas de celu-
    losa, aunque estén concentradas, desde azucara-
    radas o tratadas químicamente, incluidos los lig-
   </t>
  </si>
  <si>
    <t xml:space="preserve">    nosulfatos, excepto el tail oil, incluso refinado</t>
  </si>
  <si>
    <t>Productos residuales de la industria química o de
    las industrias conexas, no expresados ni com-
    prendidos en otra parte; desechos y desperdicios</t>
  </si>
  <si>
    <t xml:space="preserve">    municipales; lodos de depuración; etc</t>
  </si>
  <si>
    <t>Desechos, recortes y desperdicios de plástico</t>
  </si>
  <si>
    <t>Desechos, desperdicios y recortes, de caucho sin 
   endurecer, incluso en polvo o granulos</t>
  </si>
  <si>
    <t xml:space="preserve">    endurecer, incluso en polvo o granulos</t>
  </si>
  <si>
    <t xml:space="preserve">Recortes y demás desperdicios de cuero o piel, pre-
    parados, o de cuero regenerado, no utilizables pa-
    ra la fabricación de manufacturas de cuero, ase-
    rrín, polvo y harina de cuero, excepto apergamina-
</t>
  </si>
  <si>
    <t xml:space="preserve">    dos</t>
  </si>
  <si>
    <t>44013900</t>
  </si>
  <si>
    <t>Aserrín, desperdicios y desechos de madera, inclu-
    so aglomerados en leños, briquetas y formas simi-</t>
  </si>
  <si>
    <t xml:space="preserve">    lares</t>
  </si>
  <si>
    <t>45019000</t>
  </si>
  <si>
    <t>Desperdicios  de corcho, corcho triturado, granulado
   o pulverizado</t>
  </si>
  <si>
    <t xml:space="preserve">    o pulverizado</t>
  </si>
  <si>
    <t xml:space="preserve">Pasta de fibras obtenidas de papel o cartón recicla-
dos (desperdicios y desechos) </t>
  </si>
  <si>
    <t xml:space="preserve">    do (desperdicios y desechos)</t>
  </si>
  <si>
    <t>Papel o cartón para reciclar (desperdicios y dese-
   chos)</t>
  </si>
  <si>
    <t xml:space="preserve">    chos)</t>
  </si>
  <si>
    <t>Desperdicios de seda (incluidos capullos no aptos</t>
  </si>
  <si>
    <t xml:space="preserve">   para el devanado, desperdicios de hilado e hila-</t>
  </si>
  <si>
    <t xml:space="preserve">  chas)…………………………………………………..</t>
  </si>
  <si>
    <t>50050000</t>
  </si>
  <si>
    <t xml:space="preserve">Hilados de desperdicios de seda  sin acondicionar
   para la venta al por menor 
</t>
  </si>
  <si>
    <t xml:space="preserve">    para la venta al por menor</t>
  </si>
  <si>
    <t>50060000</t>
  </si>
  <si>
    <t xml:space="preserve">Hilados de seda o de  desperdicios  de  seda, acon-
    dicionados para la venta al por menor; "pelo de 
    </t>
  </si>
  <si>
    <t xml:space="preserve">     mesina" (crin de florencia)</t>
  </si>
  <si>
    <t>50072000</t>
  </si>
  <si>
    <t xml:space="preserve">Los demás tejidos con un contenido de seda o de
   desperdicios  de  seda, distintos  de la borrilla, su-
   superior o igual al 85% en peso
</t>
  </si>
  <si>
    <t xml:space="preserve">    perior o igual al 85% en peso</t>
  </si>
  <si>
    <t>Desperdicios de lana o de pelo fino u ordinario, in-</t>
  </si>
  <si>
    <t xml:space="preserve">   cluidos los desperdicios de hilados, excepto las</t>
  </si>
  <si>
    <t xml:space="preserve">   hilachas……………………………………………………..</t>
  </si>
  <si>
    <t xml:space="preserve">Desperdicios de algodón (incluidos los desperdicios
    de hilados y las hilachas)  </t>
  </si>
  <si>
    <t xml:space="preserve">    de hilados y las hilachas</t>
  </si>
  <si>
    <t>Estopas y desperdicios de lino</t>
  </si>
  <si>
    <t xml:space="preserve">Desperdicios de fibras sinteticas o artificiales (inclui-
   das las borras, los desperdicios de hilados y las </t>
  </si>
  <si>
    <t xml:space="preserve">   hilachas)</t>
  </si>
  <si>
    <t>Trapos, cordeles, cuerdas y cordajes de materia tex-</t>
  </si>
  <si>
    <t xml:space="preserve">    til, en desperdicios o en artículos inservibles</t>
  </si>
  <si>
    <t>Desperdicios y desechos de vidrio; vidrio en masa</t>
  </si>
  <si>
    <t>Desperdicios y desechos de metal precioso o de 
    chapado de metal precioso (plaque); demás des-
    perdicios y desechos que contengan metal precio-
    so o compuesto de metal precioso; de los tipos 
    utilizados principalmente para la recuperación del</t>
  </si>
  <si>
    <t xml:space="preserve">    metal precioso</t>
  </si>
  <si>
    <t>Desperdicios y desechos (chatarra) de fundición, hie-</t>
  </si>
  <si>
    <t xml:space="preserve">    rro o acero; lingotes de chatarra de hierro o acero</t>
  </si>
  <si>
    <t>Desperdicios y desechos de cobre</t>
  </si>
  <si>
    <t>Desperdicios y desechos de níquel................................................</t>
  </si>
  <si>
    <t>Desperdicios y desechos de aluminio</t>
  </si>
  <si>
    <t>Desperdicios y desechos de plomo………………….…………………</t>
  </si>
  <si>
    <t>79020000</t>
  </si>
  <si>
    <t>Desperdicios y desechos, de cinc………………………..</t>
  </si>
  <si>
    <t>Desperdicios y desechos de estaño………………….…………………</t>
  </si>
  <si>
    <t>Desperdicios y desechos de wolframio (tungsteno)………………….…………………</t>
  </si>
  <si>
    <t>Desperdicios y desechos de molibdeno………………….…………………</t>
  </si>
  <si>
    <t>Desperdicios y desechos de tantalio………………….…………………</t>
  </si>
  <si>
    <t>Desperdicios y desechos de magnesio………………….…………………</t>
  </si>
  <si>
    <t>Desperdicios y desechos de cobalto………………….…………………</t>
  </si>
  <si>
    <t>Desperdicios y desechos de bismuto………………….…………………</t>
  </si>
  <si>
    <t>Desperdicios y desechos de cadmio………………….…………………</t>
  </si>
  <si>
    <t>Desperdicios y desechos de titanio………………….…………………</t>
  </si>
  <si>
    <t>Desperdicios y desechos de circonio………………….…………………</t>
  </si>
  <si>
    <t>Desperdicios y desechos de antimonio………………….…………………</t>
  </si>
  <si>
    <t>Desperdicios y desechos de manganeso………………….…………………</t>
  </si>
  <si>
    <t>Desperdicios y desechos de berilio………………….…………………</t>
  </si>
  <si>
    <t>Desperdicios y desechos de cromo………………….…………………</t>
  </si>
  <si>
    <t>Desperdicios y desechos de talio………………….…………………</t>
  </si>
  <si>
    <t>81130010</t>
  </si>
  <si>
    <t>Desperdicios y desechos de "cermets"……………………..</t>
  </si>
  <si>
    <t>85423180</t>
  </si>
  <si>
    <t xml:space="preserve">Desperdicios y desechos de procesadores y contro-
    ladores, incluso combinados con memorias, con-
    vertidores, circuitos lógicos, amplificadores, relo- </t>
  </si>
  <si>
    <t xml:space="preserve">    jes y circuitos de sincronización u otros circuitos</t>
  </si>
  <si>
    <t>85423280</t>
  </si>
  <si>
    <t xml:space="preserve">Desperdicios y desechos de procesadores y con- </t>
  </si>
  <si>
    <t xml:space="preserve">   troladores, incluso combinados con memorias,</t>
  </si>
  <si>
    <t xml:space="preserve">   convertidores, circuitos lógicos, amplificadores, </t>
  </si>
  <si>
    <t xml:space="preserve">   relojes y circuitos de sincronización, u otros cir-</t>
  </si>
  <si>
    <t xml:space="preserve">   cuitos y memorias……………………………………………………</t>
  </si>
  <si>
    <t>85423380</t>
  </si>
  <si>
    <t xml:space="preserve">   cuitos de amplificadores……………………………………………………</t>
  </si>
  <si>
    <t>85423980</t>
  </si>
  <si>
    <t xml:space="preserve">Los demás  desperdicios  y  desechos  de procesa-
    dores y controladores, incluso combinados con
    memorias, convertidores, circuitos lógicos, ampli-
    ficadores, relojes y circuitos de sincronización u 
   </t>
  </si>
  <si>
    <t xml:space="preserve">    otros circuitos</t>
  </si>
  <si>
    <t xml:space="preserve">Desperdicios y desechos de pilas, baterías de pilas
    o acumuladores eléctricos; pilas, baterías de pi-
   </t>
  </si>
  <si>
    <t xml:space="preserve">    las y acumuladores eléctricos inservibles</t>
  </si>
  <si>
    <t>NOTA: Cambios en las cifras, debido a la adición de otros incisos arancelarios relacionados con desperdicios y desechos.</t>
  </si>
  <si>
    <t>(a) Excluye el valor correspondiente al inciso arancelario 23090000 (Preparaciones de los tipos utilizados para la alimentación de los animales).</t>
  </si>
  <si>
    <t>- Cantidad nula o cero.</t>
  </si>
  <si>
    <t>0.0 Cuando la cantidad es menor a la mitad de la unidad o fracción decimal adoptada para la expresión del dato.</t>
  </si>
  <si>
    <t>(P) Cifras preliminares.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</si>
</sst>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7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9"/>
      <color indexed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0E0E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28">
    <xf numFmtId="0" fontId="0" fillId="0" borderId="0" xfId="0"/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0" xfId="0" applyFill="1" applyAlignment="1">
      <alignment horizont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/>
    <xf numFmtId="0" fontId="2" fillId="2" borderId="1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vertical="center"/>
    </xf>
    <xf numFmtId="0" fontId="2" fillId="2" borderId="4" xfId="0" applyFont="1" applyFill="1" applyBorder="1" applyAlignment="1">
      <alignment horizontal="center" vertical="center"/>
    </xf>
    <xf numFmtId="0" fontId="0" fillId="0" borderId="11" xfId="0" applyFill="1" applyBorder="1"/>
    <xf numFmtId="0" fontId="0" fillId="0" borderId="12" xfId="0" applyFill="1" applyBorder="1"/>
    <xf numFmtId="0" fontId="0" fillId="0" borderId="6" xfId="0" applyFill="1" applyBorder="1"/>
    <xf numFmtId="4" fontId="0" fillId="0" borderId="9" xfId="0" applyNumberFormat="1" applyFill="1" applyBorder="1"/>
    <xf numFmtId="0" fontId="0" fillId="0" borderId="7" xfId="0" applyFill="1" applyBorder="1"/>
    <xf numFmtId="0" fontId="0" fillId="0" borderId="7" xfId="0" applyFill="1" applyBorder="1" applyAlignment="1">
      <alignment horizontal="right"/>
    </xf>
    <xf numFmtId="0" fontId="0" fillId="0" borderId="9" xfId="0" applyFill="1" applyBorder="1"/>
    <xf numFmtId="0" fontId="0" fillId="0" borderId="2" xfId="0" applyFill="1" applyBorder="1"/>
    <xf numFmtId="0" fontId="2" fillId="0" borderId="0" xfId="0" applyFont="1" applyFill="1" applyBorder="1"/>
    <xf numFmtId="4" fontId="2" fillId="0" borderId="8" xfId="0" applyNumberFormat="1" applyFont="1" applyFill="1" applyBorder="1"/>
    <xf numFmtId="4" fontId="2" fillId="0" borderId="0" xfId="0" applyNumberFormat="1" applyFont="1" applyFill="1"/>
    <xf numFmtId="4" fontId="2" fillId="0" borderId="9" xfId="0" applyNumberFormat="1" applyFont="1" applyFill="1" applyBorder="1"/>
    <xf numFmtId="164" fontId="2" fillId="0" borderId="9" xfId="0" applyNumberFormat="1" applyFont="1" applyFill="1" applyBorder="1" applyAlignment="1"/>
    <xf numFmtId="164" fontId="0" fillId="0" borderId="0" xfId="0" applyNumberFormat="1" applyFill="1"/>
    <xf numFmtId="0" fontId="0" fillId="0" borderId="2" xfId="0" applyFill="1" applyBorder="1" applyAlignment="1">
      <alignment horizontal="right" vertical="top"/>
    </xf>
    <xf numFmtId="0" fontId="3" fillId="0" borderId="8" xfId="0" applyFont="1" applyFill="1" applyBorder="1" applyAlignment="1">
      <alignment vertical="top" wrapText="1"/>
    </xf>
    <xf numFmtId="4" fontId="3" fillId="0" borderId="8" xfId="0" applyNumberFormat="1" applyFont="1" applyFill="1" applyBorder="1" applyAlignment="1">
      <alignment horizontal="center"/>
    </xf>
    <xf numFmtId="4" fontId="3" fillId="0" borderId="8" xfId="0" applyNumberFormat="1" applyFont="1" applyFill="1" applyBorder="1"/>
    <xf numFmtId="4" fontId="0" fillId="0" borderId="9" xfId="0" applyNumberFormat="1" applyFill="1" applyBorder="1" applyAlignment="1">
      <alignment horizontal="right"/>
    </xf>
    <xf numFmtId="164" fontId="0" fillId="0" borderId="9" xfId="0" applyNumberFormat="1" applyFill="1" applyBorder="1" applyAlignment="1"/>
    <xf numFmtId="164" fontId="4" fillId="0" borderId="8" xfId="0" applyNumberFormat="1" applyFont="1" applyFill="1" applyBorder="1" applyAlignment="1"/>
    <xf numFmtId="0" fontId="0" fillId="0" borderId="8" xfId="0" applyFill="1" applyBorder="1" applyAlignment="1"/>
    <xf numFmtId="164" fontId="0" fillId="0" borderId="8" xfId="0" applyNumberFormat="1" applyFill="1" applyBorder="1" applyAlignment="1">
      <alignment horizontal="right"/>
    </xf>
    <xf numFmtId="0" fontId="3" fillId="0" borderId="8" xfId="0" applyFont="1" applyFill="1" applyBorder="1" applyAlignment="1">
      <alignment vertical="top"/>
    </xf>
    <xf numFmtId="4" fontId="0" fillId="0" borderId="8" xfId="0" applyNumberFormat="1" applyFill="1" applyBorder="1" applyAlignment="1">
      <alignment horizontal="right"/>
    </xf>
    <xf numFmtId="4" fontId="0" fillId="0" borderId="8" xfId="0" applyNumberFormat="1" applyFill="1" applyBorder="1"/>
    <xf numFmtId="4" fontId="1" fillId="0" borderId="9" xfId="0" applyNumberFormat="1" applyFont="1" applyFill="1" applyBorder="1" applyAlignment="1">
      <alignment horizontal="right"/>
    </xf>
    <xf numFmtId="164" fontId="1" fillId="0" borderId="9" xfId="0" applyNumberFormat="1" applyFont="1" applyFill="1" applyBorder="1" applyAlignment="1"/>
    <xf numFmtId="164" fontId="3" fillId="0" borderId="9" xfId="0" applyNumberFormat="1" applyFont="1" applyFill="1" applyBorder="1" applyAlignment="1">
      <alignment horizontal="right"/>
    </xf>
    <xf numFmtId="4" fontId="3" fillId="0" borderId="9" xfId="0" applyNumberFormat="1" applyFont="1" applyFill="1" applyBorder="1" applyAlignment="1">
      <alignment horizontal="right"/>
    </xf>
    <xf numFmtId="164" fontId="3" fillId="0" borderId="9" xfId="0" applyNumberFormat="1" applyFont="1" applyFill="1" applyBorder="1" applyAlignment="1"/>
    <xf numFmtId="164" fontId="3" fillId="0" borderId="8" xfId="0" applyNumberFormat="1" applyFont="1" applyFill="1" applyBorder="1" applyAlignment="1"/>
    <xf numFmtId="164" fontId="4" fillId="0" borderId="8" xfId="0" applyNumberFormat="1" applyFont="1" applyFill="1" applyBorder="1" applyAlignment="1">
      <alignment wrapText="1"/>
    </xf>
    <xf numFmtId="164" fontId="0" fillId="0" borderId="8" xfId="0" applyNumberFormat="1" applyFill="1" applyBorder="1" applyAlignment="1"/>
    <xf numFmtId="164" fontId="0" fillId="0" borderId="9" xfId="0" applyNumberFormat="1" applyFill="1" applyBorder="1"/>
    <xf numFmtId="3" fontId="5" fillId="0" borderId="0" xfId="0" applyNumberFormat="1" applyFont="1" applyFill="1"/>
    <xf numFmtId="0" fontId="0" fillId="0" borderId="2" xfId="0" applyFill="1" applyBorder="1" applyAlignment="1">
      <alignment horizontal="right"/>
    </xf>
    <xf numFmtId="0" fontId="0" fillId="0" borderId="8" xfId="0" applyFill="1" applyBorder="1"/>
    <xf numFmtId="4" fontId="0" fillId="0" borderId="0" xfId="0" applyNumberFormat="1" applyFill="1" applyBorder="1"/>
    <xf numFmtId="164" fontId="4" fillId="0" borderId="9" xfId="0" applyNumberFormat="1" applyFont="1" applyFill="1" applyBorder="1" applyAlignment="1">
      <alignment wrapText="1"/>
    </xf>
    <xf numFmtId="0" fontId="0" fillId="0" borderId="0" xfId="0" applyFill="1" applyAlignment="1">
      <alignment horizontal="right"/>
    </xf>
    <xf numFmtId="49" fontId="3" fillId="0" borderId="0" xfId="0" applyNumberFormat="1" applyFont="1" applyFill="1" applyAlignment="1">
      <alignment vertical="top"/>
    </xf>
    <xf numFmtId="0" fontId="0" fillId="0" borderId="2" xfId="0" applyFill="1" applyBorder="1" applyAlignment="1">
      <alignment vertical="top"/>
    </xf>
    <xf numFmtId="164" fontId="4" fillId="0" borderId="8" xfId="0" applyNumberFormat="1" applyFont="1" applyFill="1" applyBorder="1" applyAlignment="1">
      <alignment vertical="center"/>
    </xf>
    <xf numFmtId="3" fontId="0" fillId="0" borderId="0" xfId="0" applyNumberFormat="1" applyFill="1"/>
    <xf numFmtId="164" fontId="0" fillId="0" borderId="8" xfId="0" applyNumberFormat="1" applyFill="1" applyBorder="1" applyAlignment="1">
      <alignment vertical="center"/>
    </xf>
    <xf numFmtId="164" fontId="4" fillId="0" borderId="9" xfId="0" applyNumberFormat="1" applyFont="1" applyFill="1" applyBorder="1" applyAlignment="1"/>
    <xf numFmtId="0" fontId="3" fillId="0" borderId="8" xfId="0" applyFont="1" applyFill="1" applyBorder="1" applyAlignment="1">
      <alignment vertical="top" wrapText="1"/>
    </xf>
    <xf numFmtId="164" fontId="3" fillId="0" borderId="8" xfId="0" applyNumberFormat="1" applyFont="1" applyFill="1" applyBorder="1" applyAlignment="1">
      <alignment horizontal="right"/>
    </xf>
    <xf numFmtId="164" fontId="4" fillId="0" borderId="8" xfId="0" applyNumberFormat="1" applyFont="1" applyFill="1" applyBorder="1" applyAlignment="1">
      <alignment horizontal="right"/>
    </xf>
    <xf numFmtId="0" fontId="3" fillId="0" borderId="8" xfId="0" applyFont="1" applyFill="1" applyBorder="1"/>
    <xf numFmtId="164" fontId="0" fillId="0" borderId="9" xfId="0" applyNumberFormat="1" applyFill="1" applyBorder="1" applyAlignment="1">
      <alignment horizontal="right"/>
    </xf>
    <xf numFmtId="164" fontId="4" fillId="0" borderId="9" xfId="0" applyNumberFormat="1" applyFont="1" applyFill="1" applyBorder="1" applyAlignment="1">
      <alignment horizontal="right"/>
    </xf>
    <xf numFmtId="164" fontId="0" fillId="0" borderId="9" xfId="0" applyNumberFormat="1" applyFill="1" applyBorder="1"/>
    <xf numFmtId="164" fontId="3" fillId="0" borderId="8" xfId="0" applyNumberFormat="1" applyFont="1" applyFill="1" applyBorder="1" applyAlignment="1"/>
    <xf numFmtId="164" fontId="3" fillId="0" borderId="9" xfId="0" applyNumberFormat="1" applyFont="1" applyFill="1" applyBorder="1"/>
    <xf numFmtId="0" fontId="0" fillId="0" borderId="0" xfId="0" applyFill="1" applyBorder="1" applyAlignment="1">
      <alignment vertical="top"/>
    </xf>
    <xf numFmtId="0" fontId="0" fillId="0" borderId="0" xfId="0" applyFill="1" applyBorder="1"/>
    <xf numFmtId="3" fontId="5" fillId="0" borderId="0" xfId="0" applyNumberFormat="1" applyFont="1" applyFill="1" applyBorder="1" applyAlignment="1">
      <alignment horizontal="right" vertical="top" wrapText="1"/>
    </xf>
    <xf numFmtId="49" fontId="3" fillId="0" borderId="2" xfId="0" applyNumberFormat="1" applyFont="1" applyFill="1" applyBorder="1" applyAlignment="1">
      <alignment horizontal="right" vertical="top"/>
    </xf>
    <xf numFmtId="49" fontId="3" fillId="0" borderId="8" xfId="0" applyNumberFormat="1" applyFont="1" applyFill="1" applyBorder="1" applyAlignment="1">
      <alignment vertical="top" wrapText="1"/>
    </xf>
    <xf numFmtId="4" fontId="3" fillId="0" borderId="8" xfId="0" applyNumberFormat="1" applyFont="1" applyFill="1" applyBorder="1" applyAlignment="1">
      <alignment horizontal="right"/>
    </xf>
    <xf numFmtId="4" fontId="0" fillId="0" borderId="0" xfId="0" applyNumberFormat="1" applyFill="1" applyBorder="1" applyAlignment="1">
      <alignment horizontal="right"/>
    </xf>
    <xf numFmtId="164" fontId="4" fillId="0" borderId="9" xfId="0" applyNumberFormat="1" applyFont="1" applyFill="1" applyBorder="1" applyAlignment="1">
      <alignment horizontal="right" wrapText="1"/>
    </xf>
    <xf numFmtId="49" fontId="3" fillId="0" borderId="0" xfId="0" applyNumberFormat="1" applyFont="1" applyFill="1" applyAlignment="1">
      <alignment horizontal="right" vertical="top"/>
    </xf>
    <xf numFmtId="49" fontId="3" fillId="0" borderId="8" xfId="0" applyNumberFormat="1" applyFont="1" applyFill="1" applyBorder="1" applyAlignment="1">
      <alignment vertical="top" wrapText="1"/>
    </xf>
    <xf numFmtId="49" fontId="3" fillId="0" borderId="8" xfId="0" applyNumberFormat="1" applyFont="1" applyFill="1" applyBorder="1" applyAlignment="1">
      <alignment vertical="top"/>
    </xf>
    <xf numFmtId="0" fontId="3" fillId="0" borderId="0" xfId="0" applyFont="1" applyFill="1" applyAlignment="1">
      <alignment vertical="top"/>
    </xf>
    <xf numFmtId="0" fontId="3" fillId="0" borderId="0" xfId="0" applyFont="1" applyFill="1"/>
    <xf numFmtId="0" fontId="3" fillId="0" borderId="2" xfId="0" applyFont="1" applyFill="1" applyBorder="1" applyAlignment="1">
      <alignment vertical="top"/>
    </xf>
    <xf numFmtId="49" fontId="3" fillId="0" borderId="0" xfId="0" applyNumberFormat="1" applyFont="1" applyFill="1" applyAlignment="1">
      <alignment horizontal="right" vertical="top"/>
    </xf>
    <xf numFmtId="164" fontId="3" fillId="0" borderId="9" xfId="0" applyNumberFormat="1" applyFont="1" applyFill="1" applyBorder="1" applyAlignment="1">
      <alignment horizontal="right"/>
    </xf>
    <xf numFmtId="49" fontId="3" fillId="0" borderId="0" xfId="0" applyNumberFormat="1" applyFont="1" applyFill="1" applyAlignment="1">
      <alignment horizontal="right"/>
    </xf>
    <xf numFmtId="164" fontId="0" fillId="0" borderId="9" xfId="0" applyNumberFormat="1" applyFill="1" applyBorder="1" applyAlignment="1">
      <alignment horizontal="right"/>
    </xf>
    <xf numFmtId="164" fontId="4" fillId="0" borderId="8" xfId="0" applyNumberFormat="1" applyFont="1" applyFill="1" applyBorder="1" applyAlignment="1">
      <alignment horizontal="right" wrapText="1"/>
    </xf>
    <xf numFmtId="0" fontId="0" fillId="0" borderId="8" xfId="0" applyFill="1" applyBorder="1" applyAlignment="1">
      <alignment vertical="top" wrapText="1"/>
    </xf>
    <xf numFmtId="164" fontId="3" fillId="0" borderId="8" xfId="0" applyNumberFormat="1" applyFont="1" applyFill="1" applyBorder="1" applyAlignment="1">
      <alignment horizontal="right"/>
    </xf>
    <xf numFmtId="0" fontId="3" fillId="0" borderId="0" xfId="0" applyFont="1" applyFill="1" applyAlignment="1">
      <alignment vertical="top"/>
    </xf>
    <xf numFmtId="164" fontId="4" fillId="0" borderId="8" xfId="0" applyNumberFormat="1" applyFont="1" applyFill="1" applyBorder="1" applyAlignment="1">
      <alignment wrapText="1"/>
    </xf>
    <xf numFmtId="164" fontId="4" fillId="0" borderId="8" xfId="0" applyNumberFormat="1" applyFont="1" applyFill="1" applyBorder="1" applyAlignment="1"/>
    <xf numFmtId="164" fontId="0" fillId="0" borderId="8" xfId="0" applyNumberFormat="1" applyFill="1" applyBorder="1" applyAlignment="1"/>
    <xf numFmtId="0" fontId="3" fillId="0" borderId="0" xfId="0" applyFont="1" applyFill="1" applyBorder="1"/>
    <xf numFmtId="0" fontId="3" fillId="0" borderId="9" xfId="0" applyFont="1" applyFill="1" applyBorder="1"/>
    <xf numFmtId="4" fontId="3" fillId="0" borderId="0" xfId="0" applyNumberFormat="1" applyFont="1" applyFill="1" applyBorder="1" applyAlignment="1">
      <alignment horizontal="right"/>
    </xf>
    <xf numFmtId="164" fontId="3" fillId="0" borderId="0" xfId="0" applyNumberFormat="1" applyFont="1" applyFill="1" applyBorder="1" applyAlignment="1">
      <alignment horizontal="right"/>
    </xf>
    <xf numFmtId="4" fontId="3" fillId="0" borderId="8" xfId="0" applyNumberFormat="1" applyFont="1" applyFill="1" applyBorder="1" applyAlignment="1"/>
    <xf numFmtId="4" fontId="4" fillId="0" borderId="8" xfId="0" applyNumberFormat="1" applyFont="1" applyFill="1" applyBorder="1" applyAlignment="1"/>
    <xf numFmtId="4" fontId="4" fillId="0" borderId="9" xfId="0" applyNumberFormat="1" applyFont="1" applyFill="1" applyBorder="1" applyAlignment="1"/>
    <xf numFmtId="0" fontId="0" fillId="0" borderId="0" xfId="0" applyFill="1" applyBorder="1" applyAlignment="1">
      <alignment horizontal="right"/>
    </xf>
    <xf numFmtId="49" fontId="3" fillId="0" borderId="8" xfId="0" applyNumberFormat="1" applyFont="1" applyFill="1" applyBorder="1" applyAlignment="1"/>
    <xf numFmtId="164" fontId="0" fillId="0" borderId="9" xfId="0" applyNumberFormat="1" applyFill="1" applyBorder="1" applyAlignment="1"/>
    <xf numFmtId="49" fontId="3" fillId="0" borderId="0" xfId="0" applyNumberFormat="1" applyFont="1" applyFill="1"/>
    <xf numFmtId="164" fontId="3" fillId="0" borderId="9" xfId="0" applyNumberFormat="1" applyFont="1" applyFill="1" applyBorder="1" applyAlignment="1">
      <alignment vertical="top"/>
    </xf>
    <xf numFmtId="164" fontId="3" fillId="0" borderId="9" xfId="0" applyNumberFormat="1" applyFont="1" applyFill="1" applyBorder="1"/>
    <xf numFmtId="0" fontId="0" fillId="0" borderId="10" xfId="0" applyFill="1" applyBorder="1"/>
    <xf numFmtId="0" fontId="0" fillId="0" borderId="4" xfId="0" applyFill="1" applyBorder="1"/>
    <xf numFmtId="4" fontId="0" fillId="0" borderId="3" xfId="0" applyNumberFormat="1" applyFill="1" applyBorder="1"/>
    <xf numFmtId="0" fontId="0" fillId="0" borderId="3" xfId="0" applyFill="1" applyBorder="1"/>
    <xf numFmtId="4" fontId="3" fillId="0" borderId="4" xfId="0" applyNumberFormat="1" applyFont="1" applyFill="1" applyBorder="1" applyAlignment="1">
      <alignment horizontal="right"/>
    </xf>
    <xf numFmtId="0" fontId="3" fillId="0" borderId="3" xfId="0" applyFont="1" applyFill="1" applyBorder="1"/>
    <xf numFmtId="4" fontId="3" fillId="0" borderId="3" xfId="0" applyNumberFormat="1" applyFont="1" applyFill="1" applyBorder="1" applyAlignment="1">
      <alignment horizontal="right"/>
    </xf>
    <xf numFmtId="164" fontId="3" fillId="0" borderId="4" xfId="0" applyNumberFormat="1" applyFont="1" applyFill="1" applyBorder="1"/>
    <xf numFmtId="164" fontId="0" fillId="0" borderId="4" xfId="0" applyNumberFormat="1" applyFill="1" applyBorder="1"/>
    <xf numFmtId="164" fontId="0" fillId="0" borderId="0" xfId="0" applyNumberFormat="1" applyFill="1" applyBorder="1"/>
    <xf numFmtId="49" fontId="0" fillId="0" borderId="0" xfId="0" applyNumberFormat="1" applyFill="1"/>
    <xf numFmtId="0" fontId="1" fillId="0" borderId="0" xfId="0" applyFont="1" applyFill="1"/>
    <xf numFmtId="164" fontId="1" fillId="0" borderId="0" xfId="0" applyNumberFormat="1" applyFont="1" applyFill="1"/>
    <xf numFmtId="0" fontId="1" fillId="0" borderId="0" xfId="0" applyFont="1" applyFill="1" applyBorder="1"/>
    <xf numFmtId="0" fontId="6" fillId="0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1074963</xdr:colOff>
      <xdr:row>141</xdr:row>
      <xdr:rowOff>40821</xdr:rowOff>
    </xdr:from>
    <xdr:to>
      <xdr:col>17</xdr:col>
      <xdr:colOff>804809</xdr:colOff>
      <xdr:row>169</xdr:row>
      <xdr:rowOff>125964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90749" y="16968107"/>
          <a:ext cx="5866667" cy="465714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hall/Documents/Boletin%202014-2018/Boletin%20Estadisticas%20Ambientales%202014-18%20Capitulos%20y%20mapas/CAP&#205;TULO%20IX%20DESECHOS%20Y%20RESIDUOS%20(39-42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icas"/>
      <sheetName val="39-40"/>
      <sheetName val="41"/>
      <sheetName val="42"/>
      <sheetName val="tabla"/>
      <sheetName val="no van"/>
      <sheetName val="X.1.4"/>
      <sheetName val="X.1.3"/>
      <sheetName val="X.2.1"/>
      <sheetName val="X.2.1 (2)"/>
      <sheetName val="Contactos"/>
    </sheetNames>
    <sheetDataSet>
      <sheetData sheetId="0">
        <row r="130">
          <cell r="A130" t="str">
            <v>Importación</v>
          </cell>
        </row>
        <row r="131">
          <cell r="A131" t="str">
            <v>Exportación</v>
          </cell>
        </row>
        <row r="140">
          <cell r="A140">
            <v>2014</v>
          </cell>
          <cell r="B140">
            <v>367215.2</v>
          </cell>
          <cell r="C140">
            <v>401045.5</v>
          </cell>
        </row>
        <row r="141">
          <cell r="A141">
            <v>2015</v>
          </cell>
          <cell r="B141">
            <v>382990.7</v>
          </cell>
          <cell r="C141">
            <v>273468.09999999998</v>
          </cell>
        </row>
        <row r="142">
          <cell r="A142">
            <v>2016</v>
          </cell>
          <cell r="B142">
            <v>384223.1</v>
          </cell>
          <cell r="C142">
            <v>294808</v>
          </cell>
        </row>
        <row r="143">
          <cell r="A143">
            <v>2017</v>
          </cell>
          <cell r="B143">
            <v>285671</v>
          </cell>
          <cell r="C143">
            <v>417044</v>
          </cell>
        </row>
        <row r="144">
          <cell r="A144" t="str">
            <v>2018 (P)</v>
          </cell>
          <cell r="B144">
            <v>16836.3</v>
          </cell>
          <cell r="C144">
            <v>367084.5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Z175"/>
  <sheetViews>
    <sheetView showGridLines="0" tabSelected="1" zoomScale="70" zoomScaleNormal="70" zoomScaleSheetLayoutView="91" workbookViewId="0">
      <selection activeCell="U7" sqref="U7"/>
    </sheetView>
  </sheetViews>
  <sheetFormatPr baseColWidth="10" defaultRowHeight="12.75" x14ac:dyDescent="0.2"/>
  <cols>
    <col min="1" max="1" width="16.7109375" style="2" customWidth="1"/>
    <col min="2" max="2" width="44.28515625" style="2" customWidth="1"/>
    <col min="3" max="6" width="11.7109375" style="2" hidden="1" customWidth="1"/>
    <col min="7" max="7" width="0.5703125" style="2" hidden="1" customWidth="1"/>
    <col min="8" max="8" width="11.7109375" style="2" hidden="1" customWidth="1"/>
    <col min="9" max="13" width="10.7109375" style="2" hidden="1" customWidth="1"/>
    <col min="14" max="14" width="18.28515625" style="59" hidden="1" customWidth="1"/>
    <col min="15" max="18" width="16" style="2" customWidth="1"/>
    <col min="19" max="19" width="16" style="76" customWidth="1"/>
    <col min="20" max="20" width="13.42578125" style="2" customWidth="1"/>
    <col min="21" max="21" width="11.85546875" style="2" bestFit="1" customWidth="1"/>
    <col min="22" max="22" width="15.7109375" style="2" bestFit="1" customWidth="1"/>
    <col min="23" max="23" width="12.5703125" style="2" bestFit="1" customWidth="1"/>
    <col min="24" max="24" width="12" style="2" bestFit="1" customWidth="1"/>
    <col min="25" max="16384" width="11.42578125" style="2"/>
  </cols>
  <sheetData>
    <row r="1" spans="1:26" ht="12.95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26" ht="23.2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3"/>
      <c r="U2" s="3"/>
      <c r="V2" s="3"/>
      <c r="W2" s="3"/>
      <c r="X2" s="3"/>
      <c r="Y2" s="3"/>
      <c r="Z2" s="3"/>
    </row>
    <row r="3" spans="1:26" ht="6.2" customHeight="1" x14ac:dyDescent="0.2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spans="1:26" ht="30" customHeight="1" x14ac:dyDescent="0.2">
      <c r="A4" s="5" t="s">
        <v>1</v>
      </c>
      <c r="B4" s="6" t="s">
        <v>2</v>
      </c>
      <c r="C4" s="7"/>
      <c r="D4" s="7"/>
      <c r="E4" s="7"/>
      <c r="F4" s="7"/>
      <c r="G4" s="7"/>
      <c r="H4" s="8"/>
      <c r="I4" s="9"/>
      <c r="J4" s="9"/>
      <c r="K4" s="9"/>
      <c r="L4" s="9"/>
      <c r="M4" s="10" t="s">
        <v>3</v>
      </c>
      <c r="N4" s="10"/>
      <c r="O4" s="10"/>
      <c r="P4" s="10"/>
      <c r="Q4" s="10"/>
      <c r="R4" s="10"/>
      <c r="S4" s="10"/>
    </row>
    <row r="5" spans="1:26" ht="12.95" customHeight="1" x14ac:dyDescent="0.2">
      <c r="A5" s="5"/>
      <c r="B5" s="11"/>
      <c r="C5" s="12">
        <v>2000</v>
      </c>
      <c r="D5" s="12">
        <v>2001</v>
      </c>
      <c r="E5" s="12">
        <v>2002</v>
      </c>
      <c r="F5" s="12">
        <v>2003</v>
      </c>
      <c r="G5" s="12">
        <v>2004</v>
      </c>
      <c r="H5" s="12">
        <v>2005</v>
      </c>
      <c r="I5" s="12">
        <v>2006</v>
      </c>
      <c r="J5" s="12">
        <v>2007</v>
      </c>
      <c r="K5" s="12">
        <v>2008</v>
      </c>
      <c r="L5" s="13">
        <v>2009</v>
      </c>
      <c r="M5" s="14">
        <v>2011</v>
      </c>
      <c r="N5" s="14">
        <v>2012</v>
      </c>
      <c r="O5" s="15">
        <v>2014</v>
      </c>
      <c r="P5" s="15">
        <v>2015</v>
      </c>
      <c r="Q5" s="15">
        <v>2016</v>
      </c>
      <c r="R5" s="15">
        <v>2017</v>
      </c>
      <c r="S5" s="15" t="s">
        <v>4</v>
      </c>
    </row>
    <row r="6" spans="1:26" ht="12.95" customHeight="1" x14ac:dyDescent="0.2">
      <c r="A6" s="16"/>
      <c r="B6" s="17"/>
      <c r="C6" s="6"/>
      <c r="D6" s="6"/>
      <c r="E6" s="6"/>
      <c r="F6" s="6"/>
      <c r="G6" s="6"/>
      <c r="H6" s="6"/>
      <c r="I6" s="6"/>
      <c r="J6" s="6"/>
      <c r="K6" s="6"/>
      <c r="L6" s="18"/>
      <c r="M6" s="6"/>
      <c r="N6" s="6"/>
      <c r="O6" s="18"/>
      <c r="P6" s="18"/>
      <c r="Q6" s="18"/>
      <c r="R6" s="18"/>
      <c r="S6" s="18"/>
    </row>
    <row r="7" spans="1:26" x14ac:dyDescent="0.2">
      <c r="A7" s="19"/>
      <c r="B7" s="20"/>
      <c r="C7" s="21"/>
      <c r="D7" s="21"/>
      <c r="E7" s="21"/>
      <c r="F7" s="21"/>
      <c r="G7" s="21"/>
      <c r="H7" s="21"/>
      <c r="I7" s="21"/>
      <c r="J7" s="21"/>
      <c r="K7" s="21"/>
      <c r="L7" s="22"/>
      <c r="M7" s="23"/>
      <c r="N7" s="24"/>
      <c r="O7" s="23"/>
      <c r="P7" s="23"/>
      <c r="Q7" s="25"/>
      <c r="R7" s="25"/>
      <c r="S7" s="23"/>
    </row>
    <row r="8" spans="1:26" ht="12.95" customHeight="1" x14ac:dyDescent="0.2">
      <c r="A8" s="26"/>
      <c r="B8" s="27" t="s">
        <v>5</v>
      </c>
      <c r="C8" s="28">
        <f t="shared" ref="C8:L8" si="0">SUM(C9:C131)</f>
        <v>121499.397</v>
      </c>
      <c r="D8" s="28">
        <f t="shared" si="0"/>
        <v>125600.77600000003</v>
      </c>
      <c r="E8" s="28">
        <f t="shared" si="0"/>
        <v>149236.55100000004</v>
      </c>
      <c r="F8" s="28">
        <f t="shared" si="0"/>
        <v>179943.85700000002</v>
      </c>
      <c r="G8" s="29">
        <f t="shared" si="0"/>
        <v>190967.99200000003</v>
      </c>
      <c r="H8" s="30">
        <f t="shared" si="0"/>
        <v>163816.49400000004</v>
      </c>
      <c r="I8" s="30">
        <f t="shared" si="0"/>
        <v>220165.20599999998</v>
      </c>
      <c r="J8" s="30">
        <f t="shared" si="0"/>
        <v>275292.82799999998</v>
      </c>
      <c r="K8" s="30">
        <f t="shared" si="0"/>
        <v>284965.87600000011</v>
      </c>
      <c r="L8" s="30">
        <f t="shared" si="0"/>
        <v>217603.742</v>
      </c>
      <c r="M8" s="31" t="e">
        <f>M10+M12+M16+M21+M25+M29+M32+M40+M41+M43+#REF!+M57+M62+M68+M73+M79+M80+#REF!+M91</f>
        <v>#REF!</v>
      </c>
      <c r="N8" s="31">
        <f>N9+N11+N15+N29+N30+N37+N41+N42+N44+N49+N52+N56+N61+N66+N72+N75+N78+N88+N89+N91</f>
        <v>362327.54700000008</v>
      </c>
      <c r="O8" s="31">
        <f>SUM(O9:O132)</f>
        <v>367215.09499999991</v>
      </c>
      <c r="P8" s="31">
        <f>SUM(P9:P132)</f>
        <v>382990.65199999994</v>
      </c>
      <c r="Q8" s="31">
        <v>384223.1</v>
      </c>
      <c r="R8" s="31">
        <f>SUM(R9:R132)</f>
        <v>285670.97709999996</v>
      </c>
      <c r="S8" s="31">
        <f>SUM(S9:S132)</f>
        <v>16836.308000000001</v>
      </c>
      <c r="T8" s="32"/>
      <c r="U8" s="32"/>
      <c r="V8" s="32"/>
      <c r="W8" s="32"/>
    </row>
    <row r="9" spans="1:26" ht="12.95" customHeight="1" x14ac:dyDescent="0.2">
      <c r="A9" s="33">
        <v>15220090</v>
      </c>
      <c r="B9" s="34" t="s">
        <v>6</v>
      </c>
      <c r="C9" s="35"/>
      <c r="D9" s="36"/>
      <c r="E9" s="35"/>
      <c r="F9" s="35"/>
      <c r="G9" s="25"/>
      <c r="H9" s="25"/>
      <c r="I9" s="25"/>
      <c r="J9" s="25"/>
      <c r="K9" s="25"/>
      <c r="L9" s="37"/>
      <c r="M9" s="38"/>
      <c r="N9" s="39">
        <f>32646/1000</f>
        <v>32.646000000000001</v>
      </c>
      <c r="O9" s="39">
        <v>51.6</v>
      </c>
      <c r="P9" s="39">
        <v>5.4</v>
      </c>
      <c r="Q9" s="40">
        <v>0.1</v>
      </c>
      <c r="R9" s="41" t="s">
        <v>7</v>
      </c>
      <c r="S9" s="25"/>
      <c r="T9" s="32"/>
      <c r="U9" s="32"/>
      <c r="V9" s="32"/>
      <c r="W9" s="32"/>
    </row>
    <row r="10" spans="1:26" ht="12.95" customHeight="1" x14ac:dyDescent="0.2">
      <c r="A10" s="33"/>
      <c r="B10" s="42" t="s">
        <v>8</v>
      </c>
      <c r="C10" s="43" t="s">
        <v>7</v>
      </c>
      <c r="D10" s="44">
        <v>3.5000000000000003E-2</v>
      </c>
      <c r="E10" s="43" t="s">
        <v>7</v>
      </c>
      <c r="F10" s="43" t="s">
        <v>7</v>
      </c>
      <c r="G10" s="37" t="s">
        <v>7</v>
      </c>
      <c r="H10" s="37" t="s">
        <v>7</v>
      </c>
      <c r="I10" s="37" t="s">
        <v>7</v>
      </c>
      <c r="J10" s="37" t="s">
        <v>7</v>
      </c>
      <c r="K10" s="37">
        <v>17.068999999999999</v>
      </c>
      <c r="L10" s="45">
        <v>22.327000000000002</v>
      </c>
      <c r="M10" s="46">
        <v>70.361000000000004</v>
      </c>
      <c r="N10" s="39"/>
      <c r="O10" s="39"/>
      <c r="P10" s="39"/>
      <c r="Q10" s="40"/>
      <c r="R10" s="41"/>
      <c r="S10" s="47">
        <v>0.216</v>
      </c>
      <c r="T10" s="32"/>
      <c r="U10" s="32"/>
      <c r="V10" s="32"/>
      <c r="W10" s="32"/>
    </row>
    <row r="11" spans="1:26" ht="12.95" customHeight="1" x14ac:dyDescent="0.2">
      <c r="A11" s="33" t="s">
        <v>9</v>
      </c>
      <c r="B11" s="34" t="s">
        <v>10</v>
      </c>
      <c r="C11" s="44"/>
      <c r="D11" s="44"/>
      <c r="E11" s="44"/>
      <c r="F11" s="44"/>
      <c r="G11" s="25"/>
      <c r="H11" s="25"/>
      <c r="I11" s="25"/>
      <c r="J11" s="25"/>
      <c r="K11" s="25"/>
      <c r="L11" s="48"/>
      <c r="M11" s="49"/>
      <c r="N11" s="50">
        <f>181580509/1000</f>
        <v>181580.50899999999</v>
      </c>
      <c r="O11" s="51">
        <v>198269.5</v>
      </c>
      <c r="P11" s="51">
        <v>205633.81400000001</v>
      </c>
      <c r="Q11" s="52">
        <v>234075.6</v>
      </c>
      <c r="R11" s="52">
        <v>211338.59899999999</v>
      </c>
      <c r="S11" s="53"/>
      <c r="T11" s="32"/>
      <c r="U11" s="32"/>
      <c r="V11" s="32"/>
      <c r="W11" s="32"/>
      <c r="X11" s="54"/>
    </row>
    <row r="12" spans="1:26" ht="12.95" customHeight="1" x14ac:dyDescent="0.2">
      <c r="A12" s="33"/>
      <c r="B12" s="42" t="s">
        <v>11</v>
      </c>
      <c r="C12" s="44">
        <f>135450.996-29482.508</f>
        <v>105968.48800000001</v>
      </c>
      <c r="D12" s="44">
        <f>136007.876-23840.737</f>
        <v>112167.139</v>
      </c>
      <c r="E12" s="44">
        <f>152610.002-22237.692</f>
        <v>130372.31000000001</v>
      </c>
      <c r="F12" s="44">
        <f>161257.336-25405.884</f>
        <v>135851.45200000002</v>
      </c>
      <c r="G12" s="37">
        <v>146003.144</v>
      </c>
      <c r="H12" s="37">
        <v>142038.96100000001</v>
      </c>
      <c r="I12" s="37">
        <v>138092.41399999999</v>
      </c>
      <c r="J12" s="37">
        <v>179697.361</v>
      </c>
      <c r="K12" s="37">
        <v>172139.27100000001</v>
      </c>
      <c r="L12" s="48">
        <f>198668.574-40427.663</f>
        <v>158240.91099999999</v>
      </c>
      <c r="M12" s="49">
        <v>193796.60699999999</v>
      </c>
      <c r="N12" s="50"/>
      <c r="O12" s="51"/>
      <c r="P12" s="51"/>
      <c r="Q12" s="52"/>
      <c r="R12" s="52"/>
      <c r="S12" s="53">
        <f>+(190+3270+210)</f>
        <v>3670</v>
      </c>
      <c r="T12" s="32"/>
      <c r="U12" s="32"/>
      <c r="V12" s="32"/>
      <c r="W12" s="32"/>
      <c r="X12" s="54"/>
    </row>
    <row r="13" spans="1:26" ht="12.75" hidden="1" customHeight="1" x14ac:dyDescent="0.2">
      <c r="A13" s="55">
        <v>24013000</v>
      </c>
      <c r="B13" s="56" t="s">
        <v>12</v>
      </c>
      <c r="C13" s="44"/>
      <c r="D13" s="44"/>
      <c r="E13" s="57"/>
      <c r="F13" s="44"/>
      <c r="G13" s="37"/>
      <c r="H13" s="37"/>
      <c r="I13" s="37"/>
      <c r="J13" s="37"/>
      <c r="K13" s="37"/>
      <c r="L13" s="48"/>
      <c r="M13" s="49"/>
      <c r="N13" s="49"/>
      <c r="O13" s="58"/>
      <c r="P13" s="58"/>
      <c r="Q13" s="38"/>
      <c r="R13" s="38"/>
      <c r="S13" s="53"/>
      <c r="T13" s="32"/>
      <c r="U13" s="32"/>
      <c r="V13" s="32"/>
      <c r="W13" s="32"/>
      <c r="X13" s="54"/>
    </row>
    <row r="14" spans="1:26" ht="12.75" hidden="1" customHeight="1" x14ac:dyDescent="0.2">
      <c r="A14" s="59">
        <v>25253000</v>
      </c>
      <c r="B14" s="60" t="s">
        <v>13</v>
      </c>
      <c r="C14" s="44"/>
      <c r="D14" s="44"/>
      <c r="E14" s="57"/>
      <c r="F14" s="44"/>
      <c r="G14" s="37"/>
      <c r="H14" s="37"/>
      <c r="I14" s="37"/>
      <c r="J14" s="37"/>
      <c r="K14" s="37"/>
      <c r="L14" s="48"/>
      <c r="M14" s="49"/>
      <c r="N14" s="49"/>
      <c r="O14" s="58"/>
      <c r="P14" s="58"/>
      <c r="Q14" s="38"/>
      <c r="R14" s="38"/>
      <c r="S14" s="53"/>
      <c r="T14" s="32"/>
      <c r="U14" s="32"/>
      <c r="V14" s="32"/>
      <c r="W14" s="32"/>
      <c r="X14" s="54"/>
    </row>
    <row r="15" spans="1:26" ht="12.95" customHeight="1" x14ac:dyDescent="0.2">
      <c r="A15" s="61">
        <v>26180000</v>
      </c>
      <c r="B15" s="34" t="s">
        <v>14</v>
      </c>
      <c r="C15" s="36"/>
      <c r="D15" s="36"/>
      <c r="F15" s="36"/>
      <c r="G15" s="25"/>
      <c r="H15" s="25"/>
      <c r="I15" s="25"/>
      <c r="J15" s="25"/>
      <c r="K15" s="25"/>
      <c r="L15" s="48"/>
      <c r="M15" s="49"/>
      <c r="N15" s="62"/>
      <c r="P15" s="25"/>
      <c r="Q15" s="25"/>
      <c r="R15" s="25"/>
      <c r="S15" s="53"/>
      <c r="T15" s="32"/>
      <c r="U15" s="32"/>
      <c r="V15" s="32"/>
      <c r="W15" s="32"/>
      <c r="X15" s="63"/>
    </row>
    <row r="16" spans="1:26" ht="12.95" customHeight="1" x14ac:dyDescent="0.2">
      <c r="A16" s="61"/>
      <c r="B16" s="42" t="s">
        <v>15</v>
      </c>
      <c r="C16" s="44">
        <v>335.59300000000002</v>
      </c>
      <c r="D16" s="44">
        <v>3524.0540000000001</v>
      </c>
      <c r="E16" s="44">
        <v>420.45600000000002</v>
      </c>
      <c r="F16" s="44">
        <v>28206.857</v>
      </c>
      <c r="G16" s="37">
        <v>29239.874</v>
      </c>
      <c r="H16" s="37">
        <v>4797.2370000000001</v>
      </c>
      <c r="I16" s="37">
        <v>68195.179999999993</v>
      </c>
      <c r="J16" s="37">
        <v>79377.356</v>
      </c>
      <c r="K16" s="37">
        <v>93062.407999999996</v>
      </c>
      <c r="L16" s="48">
        <v>43893.358</v>
      </c>
      <c r="M16" s="49">
        <v>17814.815999999999</v>
      </c>
      <c r="N16" s="62">
        <f>34011642/1000</f>
        <v>34011.642</v>
      </c>
      <c r="O16" s="62">
        <v>1282.9000000000001</v>
      </c>
      <c r="P16" s="62">
        <v>1883.96</v>
      </c>
      <c r="Q16" s="64">
        <v>13064.8</v>
      </c>
      <c r="R16" s="53">
        <v>2153.9690000000001</v>
      </c>
      <c r="S16" s="53">
        <v>2070.8000000000002</v>
      </c>
      <c r="T16" s="32"/>
      <c r="U16" s="32"/>
      <c r="V16" s="32"/>
      <c r="W16" s="32"/>
    </row>
    <row r="17" spans="1:23" ht="12.75" hidden="1" customHeight="1" x14ac:dyDescent="0.2">
      <c r="A17" s="26">
        <v>26190000</v>
      </c>
      <c r="B17" s="56" t="s">
        <v>16</v>
      </c>
      <c r="C17" s="44"/>
      <c r="D17" s="44"/>
      <c r="E17" s="44"/>
      <c r="F17" s="44"/>
      <c r="G17" s="37"/>
      <c r="H17" s="37"/>
      <c r="I17" s="37"/>
      <c r="J17" s="37"/>
      <c r="K17" s="37"/>
      <c r="L17" s="48"/>
      <c r="M17" s="49"/>
      <c r="N17" s="65"/>
      <c r="O17" s="65"/>
      <c r="P17" s="65"/>
      <c r="Q17" s="38"/>
      <c r="R17" s="38"/>
      <c r="S17" s="53"/>
      <c r="T17" s="32"/>
      <c r="U17" s="32"/>
      <c r="V17" s="32"/>
      <c r="W17" s="32"/>
    </row>
    <row r="18" spans="1:23" ht="12.75" hidden="1" customHeight="1" x14ac:dyDescent="0.2">
      <c r="A18" s="26"/>
      <c r="B18" s="56" t="s">
        <v>17</v>
      </c>
      <c r="C18" s="44"/>
      <c r="D18" s="44"/>
      <c r="E18" s="44"/>
      <c r="F18" s="44"/>
      <c r="G18" s="37"/>
      <c r="H18" s="37"/>
      <c r="I18" s="37"/>
      <c r="J18" s="37"/>
      <c r="K18" s="37"/>
      <c r="L18" s="48"/>
      <c r="M18" s="49"/>
      <c r="N18" s="65"/>
      <c r="O18" s="65"/>
      <c r="P18" s="65"/>
      <c r="Q18" s="38"/>
      <c r="R18" s="38"/>
      <c r="S18" s="53"/>
      <c r="T18" s="32"/>
      <c r="U18" s="32"/>
      <c r="V18" s="32"/>
      <c r="W18" s="32"/>
    </row>
    <row r="19" spans="1:23" ht="12.95" customHeight="1" x14ac:dyDescent="0.2">
      <c r="A19" s="61">
        <v>26200000</v>
      </c>
      <c r="B19" s="66" t="s">
        <v>18</v>
      </c>
      <c r="C19" s="44"/>
      <c r="D19" s="44"/>
      <c r="E19" s="44"/>
      <c r="F19" s="44"/>
      <c r="G19" s="25"/>
      <c r="H19" s="25"/>
      <c r="I19" s="25"/>
      <c r="J19" s="25"/>
      <c r="K19" s="25"/>
      <c r="L19" s="48"/>
      <c r="M19" s="49"/>
      <c r="N19" s="67" t="s">
        <v>7</v>
      </c>
      <c r="O19" s="68">
        <v>83.5</v>
      </c>
      <c r="P19" s="41" t="s">
        <v>7</v>
      </c>
      <c r="Q19" s="41">
        <v>0</v>
      </c>
      <c r="R19" s="41">
        <v>51005.548000000003</v>
      </c>
      <c r="S19" s="53"/>
      <c r="T19" s="32"/>
      <c r="U19" s="32"/>
      <c r="V19" s="32"/>
      <c r="W19" s="32"/>
    </row>
    <row r="20" spans="1:23" ht="12.95" customHeight="1" x14ac:dyDescent="0.2">
      <c r="A20" s="61"/>
      <c r="B20" s="66"/>
      <c r="C20" s="44"/>
      <c r="D20" s="44"/>
      <c r="E20" s="44"/>
      <c r="F20" s="44"/>
      <c r="G20" s="37"/>
      <c r="H20" s="37"/>
      <c r="I20" s="37"/>
      <c r="J20" s="37"/>
      <c r="K20" s="37"/>
      <c r="L20" s="48"/>
      <c r="M20" s="49"/>
      <c r="N20" s="67"/>
      <c r="O20" s="68"/>
      <c r="P20" s="41"/>
      <c r="Q20" s="41"/>
      <c r="R20" s="41"/>
      <c r="S20" s="53"/>
      <c r="T20" s="32"/>
      <c r="U20" s="32"/>
      <c r="V20" s="32"/>
      <c r="W20" s="32"/>
    </row>
    <row r="21" spans="1:23" ht="12.95" customHeight="1" x14ac:dyDescent="0.2">
      <c r="A21" s="61"/>
      <c r="B21" s="69" t="s">
        <v>19</v>
      </c>
      <c r="C21" s="43" t="s">
        <v>7</v>
      </c>
      <c r="D21" s="43" t="s">
        <v>7</v>
      </c>
      <c r="E21" s="43" t="s">
        <v>7</v>
      </c>
      <c r="F21" s="43" t="s">
        <v>7</v>
      </c>
      <c r="G21" s="37" t="s">
        <v>7</v>
      </c>
      <c r="H21" s="37" t="s">
        <v>7</v>
      </c>
      <c r="I21" s="37" t="s">
        <v>7</v>
      </c>
      <c r="J21" s="37" t="s">
        <v>7</v>
      </c>
      <c r="K21" s="37">
        <v>59.081000000000003</v>
      </c>
      <c r="L21" s="48">
        <v>25</v>
      </c>
      <c r="M21" s="49">
        <f>16/1000</f>
        <v>1.6E-2</v>
      </c>
      <c r="N21" s="67"/>
      <c r="O21" s="68"/>
      <c r="P21" s="41"/>
      <c r="Q21" s="41"/>
      <c r="R21" s="41"/>
      <c r="S21" s="53">
        <v>270</v>
      </c>
      <c r="T21" s="32"/>
      <c r="U21" s="32"/>
      <c r="V21" s="32"/>
      <c r="W21" s="32"/>
    </row>
    <row r="22" spans="1:23" ht="12.95" customHeight="1" x14ac:dyDescent="0.2">
      <c r="A22" s="61">
        <v>26210000</v>
      </c>
      <c r="B22" s="66" t="s">
        <v>20</v>
      </c>
      <c r="C22" s="44"/>
      <c r="D22" s="44"/>
      <c r="E22" s="44"/>
      <c r="F22" s="44"/>
      <c r="H22" s="25"/>
      <c r="I22" s="25"/>
      <c r="J22" s="25"/>
      <c r="K22" s="25"/>
      <c r="L22" s="48"/>
      <c r="M22" s="49"/>
      <c r="N22" s="67" t="s">
        <v>7</v>
      </c>
      <c r="O22" s="39">
        <v>3.7</v>
      </c>
      <c r="P22" s="39">
        <v>15.422000000000001</v>
      </c>
      <c r="Q22" s="52">
        <v>303</v>
      </c>
      <c r="R22" s="52">
        <v>675.88400000000001</v>
      </c>
      <c r="S22" s="53"/>
      <c r="T22" s="32"/>
      <c r="U22" s="32"/>
      <c r="V22" s="32"/>
      <c r="W22" s="32"/>
    </row>
    <row r="23" spans="1:23" ht="12.95" customHeight="1" x14ac:dyDescent="0.2">
      <c r="A23" s="61"/>
      <c r="B23" s="66"/>
      <c r="C23" s="44"/>
      <c r="D23" s="44"/>
      <c r="E23" s="44"/>
      <c r="F23" s="44"/>
      <c r="G23" s="37"/>
      <c r="H23" s="37"/>
      <c r="I23" s="37"/>
      <c r="J23" s="37"/>
      <c r="K23" s="43"/>
      <c r="L23" s="48"/>
      <c r="M23" s="49"/>
      <c r="N23" s="67"/>
      <c r="O23" s="39"/>
      <c r="P23" s="39"/>
      <c r="Q23" s="52"/>
      <c r="R23" s="52"/>
      <c r="S23" s="53"/>
      <c r="T23" s="32"/>
      <c r="U23" s="32"/>
      <c r="V23" s="32"/>
      <c r="W23" s="32"/>
    </row>
    <row r="24" spans="1:23" ht="12.95" customHeight="1" x14ac:dyDescent="0.2">
      <c r="A24" s="61"/>
      <c r="B24" s="66"/>
      <c r="C24" s="44"/>
      <c r="D24" s="44"/>
      <c r="E24" s="44"/>
      <c r="F24" s="44"/>
      <c r="G24" s="37"/>
      <c r="H24" s="37"/>
      <c r="I24" s="37"/>
      <c r="J24" s="37"/>
      <c r="K24" s="37"/>
      <c r="L24" s="48"/>
      <c r="M24" s="49"/>
      <c r="N24" s="67"/>
      <c r="O24" s="39"/>
      <c r="P24" s="39"/>
      <c r="Q24" s="52"/>
      <c r="R24" s="52"/>
      <c r="S24" s="53"/>
      <c r="T24" s="32"/>
      <c r="U24" s="32"/>
      <c r="V24" s="32"/>
      <c r="W24" s="32"/>
    </row>
    <row r="25" spans="1:23" ht="12.95" customHeight="1" x14ac:dyDescent="0.2">
      <c r="A25" s="61"/>
      <c r="B25" s="42" t="s">
        <v>21</v>
      </c>
      <c r="C25" s="44">
        <v>330.50799999999998</v>
      </c>
      <c r="D25" s="43" t="s">
        <v>7</v>
      </c>
      <c r="E25" s="43" t="s">
        <v>7</v>
      </c>
      <c r="F25" s="44">
        <v>10.118</v>
      </c>
      <c r="G25" s="37" t="s">
        <v>7</v>
      </c>
      <c r="H25" s="37" t="s">
        <v>7</v>
      </c>
      <c r="I25" s="37" t="s">
        <v>7</v>
      </c>
      <c r="J25" s="37">
        <v>0.09</v>
      </c>
      <c r="K25" s="37">
        <v>7.5999999999999998E-2</v>
      </c>
      <c r="L25" s="48">
        <v>3.1520000000000001</v>
      </c>
      <c r="M25" s="49">
        <v>3.7410000000000001</v>
      </c>
      <c r="N25" s="67"/>
      <c r="O25" s="39"/>
      <c r="P25" s="39"/>
      <c r="Q25" s="52"/>
      <c r="R25" s="52"/>
      <c r="S25" s="70" t="s">
        <v>7</v>
      </c>
      <c r="T25" s="32"/>
      <c r="U25" s="32"/>
      <c r="V25" s="32"/>
      <c r="W25" s="32"/>
    </row>
    <row r="26" spans="1:23" ht="12.95" customHeight="1" x14ac:dyDescent="0.2">
      <c r="A26" s="59">
        <v>27109100</v>
      </c>
      <c r="B26" s="69" t="s">
        <v>22</v>
      </c>
      <c r="F26" s="44"/>
      <c r="G26" s="37"/>
      <c r="H26" s="37"/>
      <c r="I26" s="37"/>
      <c r="J26" s="37"/>
      <c r="K26" s="37"/>
      <c r="L26" s="48"/>
      <c r="M26" s="49"/>
      <c r="N26" s="49"/>
      <c r="O26" s="65"/>
      <c r="P26" s="65"/>
      <c r="Q26" s="38"/>
      <c r="R26" s="38"/>
      <c r="S26" s="53"/>
      <c r="T26" s="32"/>
      <c r="U26" s="32"/>
      <c r="V26" s="32"/>
      <c r="W26" s="32"/>
    </row>
    <row r="27" spans="1:23" ht="12.95" customHeight="1" x14ac:dyDescent="0.2">
      <c r="A27" s="59"/>
      <c r="B27" s="56" t="s">
        <v>23</v>
      </c>
      <c r="F27" s="44"/>
      <c r="G27" s="37"/>
      <c r="H27" s="37"/>
      <c r="I27" s="37"/>
      <c r="J27" s="37"/>
      <c r="K27" s="37"/>
      <c r="L27" s="48"/>
      <c r="M27" s="49"/>
      <c r="N27" s="49"/>
      <c r="O27" s="65"/>
      <c r="P27" s="65"/>
      <c r="Q27" s="38"/>
      <c r="R27" s="38"/>
      <c r="S27" s="53"/>
      <c r="T27" s="32"/>
      <c r="U27" s="32"/>
      <c r="V27" s="32"/>
      <c r="W27" s="32"/>
    </row>
    <row r="28" spans="1:23" ht="12.95" customHeight="1" x14ac:dyDescent="0.2">
      <c r="A28" s="59"/>
      <c r="B28" s="69" t="s">
        <v>24</v>
      </c>
      <c r="F28" s="44"/>
      <c r="G28" s="37"/>
      <c r="H28" s="37"/>
      <c r="I28" s="37"/>
      <c r="J28" s="37"/>
      <c r="K28" s="37"/>
      <c r="L28" s="48"/>
      <c r="M28" s="49"/>
      <c r="N28" s="49"/>
      <c r="O28" s="71" t="s">
        <v>7</v>
      </c>
      <c r="P28" s="71" t="s">
        <v>7</v>
      </c>
      <c r="Q28" s="71" t="s">
        <v>7</v>
      </c>
      <c r="R28" s="71">
        <v>0.5</v>
      </c>
      <c r="S28" s="53">
        <v>7.5</v>
      </c>
      <c r="T28" s="32"/>
      <c r="U28" s="32"/>
      <c r="V28" s="32"/>
      <c r="W28" s="32"/>
    </row>
    <row r="29" spans="1:23" ht="12.95" customHeight="1" x14ac:dyDescent="0.2">
      <c r="A29" s="26">
        <v>27109990</v>
      </c>
      <c r="B29" s="69" t="s">
        <v>25</v>
      </c>
      <c r="C29" s="43" t="s">
        <v>7</v>
      </c>
      <c r="D29" s="43" t="s">
        <v>7</v>
      </c>
      <c r="E29" s="43" t="s">
        <v>7</v>
      </c>
      <c r="F29" s="44">
        <v>32.514000000000003</v>
      </c>
      <c r="G29" s="37">
        <v>32.731000000000002</v>
      </c>
      <c r="H29" s="37">
        <v>27.37</v>
      </c>
      <c r="I29" s="37">
        <v>14.154999999999999</v>
      </c>
      <c r="J29" s="37">
        <v>49.872</v>
      </c>
      <c r="K29" s="37">
        <v>7.6070000000000002</v>
      </c>
      <c r="L29" s="48">
        <v>2.5019999999999998</v>
      </c>
      <c r="M29" s="49">
        <v>0.86499999999999999</v>
      </c>
      <c r="N29" s="65">
        <f>20603/1000</f>
        <v>20.603000000000002</v>
      </c>
      <c r="O29" s="65">
        <v>54</v>
      </c>
      <c r="P29" s="65">
        <v>29.888999999999999</v>
      </c>
      <c r="Q29" s="38">
        <v>144.6</v>
      </c>
      <c r="R29" s="38">
        <v>3.44</v>
      </c>
      <c r="S29" s="53">
        <v>3.9</v>
      </c>
      <c r="T29" s="32"/>
      <c r="U29" s="32"/>
      <c r="V29" s="32"/>
      <c r="W29" s="32"/>
    </row>
    <row r="30" spans="1:23" ht="12.95" customHeight="1" x14ac:dyDescent="0.2">
      <c r="A30" s="61">
        <v>27130000</v>
      </c>
      <c r="B30" s="66" t="s">
        <v>26</v>
      </c>
      <c r="C30" s="44"/>
      <c r="D30" s="44"/>
      <c r="E30" s="44"/>
      <c r="F30" s="44"/>
      <c r="H30" s="25"/>
      <c r="I30" s="25"/>
      <c r="J30" s="25"/>
      <c r="K30" s="25"/>
      <c r="L30" s="48"/>
      <c r="M30" s="49"/>
      <c r="N30" s="50">
        <f>166040169/1000</f>
        <v>166040.16899999999</v>
      </c>
      <c r="O30" s="50">
        <v>153033.20000000001</v>
      </c>
      <c r="P30" s="50">
        <v>162037.63500000001</v>
      </c>
      <c r="Q30" s="52">
        <v>117066.8</v>
      </c>
      <c r="R30" s="52">
        <v>757</v>
      </c>
      <c r="S30" s="72">
        <v>1.3</v>
      </c>
      <c r="T30" s="32"/>
      <c r="U30" s="32"/>
      <c r="V30" s="32"/>
      <c r="W30" s="32"/>
    </row>
    <row r="31" spans="1:23" ht="12.95" customHeight="1" x14ac:dyDescent="0.2">
      <c r="A31" s="61"/>
      <c r="B31" s="66"/>
      <c r="C31" s="44"/>
      <c r="D31" s="44"/>
      <c r="E31" s="44"/>
      <c r="F31" s="44"/>
      <c r="H31" s="25"/>
      <c r="I31" s="25"/>
      <c r="J31" s="25"/>
      <c r="K31" s="25"/>
      <c r="L31" s="48"/>
      <c r="M31" s="49"/>
      <c r="N31" s="50"/>
      <c r="O31" s="50"/>
      <c r="P31" s="50"/>
      <c r="Q31" s="52"/>
      <c r="R31" s="52"/>
      <c r="S31" s="72"/>
      <c r="T31" s="32"/>
      <c r="U31" s="32"/>
      <c r="V31" s="32"/>
      <c r="W31" s="32"/>
    </row>
    <row r="32" spans="1:23" ht="12.95" customHeight="1" x14ac:dyDescent="0.2">
      <c r="A32" s="61"/>
      <c r="B32" s="42" t="s">
        <v>27</v>
      </c>
      <c r="C32" s="44">
        <v>24.745999999999999</v>
      </c>
      <c r="D32" s="44">
        <v>34.484999999999999</v>
      </c>
      <c r="E32" s="44">
        <v>0.88</v>
      </c>
      <c r="F32" s="44">
        <v>18.766999999999999</v>
      </c>
      <c r="G32" s="37">
        <v>43.814999999999998</v>
      </c>
      <c r="H32" s="37">
        <v>43.601999999999997</v>
      </c>
      <c r="I32" s="37">
        <v>72.753</v>
      </c>
      <c r="J32" s="37">
        <v>43.011000000000003</v>
      </c>
      <c r="K32" s="37">
        <v>21.591000000000001</v>
      </c>
      <c r="L32" s="48">
        <v>0.88500000000000001</v>
      </c>
      <c r="M32" s="49">
        <f>80906853/1000</f>
        <v>80906.853000000003</v>
      </c>
      <c r="N32" s="50"/>
      <c r="O32" s="50"/>
      <c r="P32" s="50"/>
      <c r="Q32" s="52"/>
      <c r="R32" s="52"/>
      <c r="S32" s="72"/>
      <c r="T32" s="32"/>
      <c r="U32" s="32"/>
      <c r="V32" s="32"/>
      <c r="W32" s="32"/>
    </row>
    <row r="33" spans="1:25" ht="12.95" customHeight="1" x14ac:dyDescent="0.2">
      <c r="A33" s="61">
        <v>38040000</v>
      </c>
      <c r="B33" s="66" t="s">
        <v>28</v>
      </c>
      <c r="C33" s="44"/>
      <c r="D33" s="44"/>
      <c r="E33" s="44"/>
      <c r="F33" s="44"/>
      <c r="G33" s="37"/>
      <c r="H33" s="37"/>
      <c r="I33" s="37"/>
      <c r="J33" s="37"/>
      <c r="K33" s="37"/>
      <c r="L33" s="48"/>
      <c r="M33" s="49"/>
      <c r="N33" s="73"/>
      <c r="O33" s="50">
        <v>163</v>
      </c>
      <c r="P33" s="50">
        <v>97</v>
      </c>
      <c r="Q33" s="52">
        <v>76.099999999999994</v>
      </c>
      <c r="R33" s="52">
        <v>8.3979999999999997</v>
      </c>
      <c r="S33" s="72">
        <v>39.4</v>
      </c>
      <c r="T33" s="32"/>
      <c r="U33" s="32"/>
      <c r="V33" s="32"/>
      <c r="W33" s="32"/>
    </row>
    <row r="34" spans="1:25" ht="12.95" customHeight="1" x14ac:dyDescent="0.2">
      <c r="A34" s="61"/>
      <c r="B34" s="66"/>
      <c r="C34" s="44"/>
      <c r="D34" s="44"/>
      <c r="E34" s="44"/>
      <c r="F34" s="44"/>
      <c r="G34" s="37"/>
      <c r="H34" s="37"/>
      <c r="I34" s="37"/>
      <c r="J34" s="37"/>
      <c r="K34" s="37"/>
      <c r="L34" s="48"/>
      <c r="M34" s="49"/>
      <c r="N34" s="73"/>
      <c r="O34" s="50"/>
      <c r="P34" s="50"/>
      <c r="Q34" s="52"/>
      <c r="R34" s="52"/>
      <c r="S34" s="72"/>
      <c r="T34" s="32"/>
      <c r="U34" s="32"/>
      <c r="V34" s="32"/>
      <c r="W34" s="32"/>
    </row>
    <row r="35" spans="1:25" ht="12.95" customHeight="1" x14ac:dyDescent="0.2">
      <c r="A35" s="61"/>
      <c r="B35" s="66"/>
      <c r="C35" s="44"/>
      <c r="D35" s="44"/>
      <c r="E35" s="44"/>
      <c r="F35" s="44"/>
      <c r="G35" s="37"/>
      <c r="H35" s="37"/>
      <c r="I35" s="37"/>
      <c r="J35" s="37"/>
      <c r="K35" s="37"/>
      <c r="L35" s="48"/>
      <c r="M35" s="49"/>
      <c r="N35" s="73"/>
      <c r="O35" s="50"/>
      <c r="P35" s="50"/>
      <c r="Q35" s="52"/>
      <c r="R35" s="52"/>
      <c r="S35" s="72"/>
      <c r="T35" s="32"/>
      <c r="U35" s="32"/>
      <c r="V35" s="32"/>
      <c r="W35" s="32"/>
    </row>
    <row r="36" spans="1:25" ht="12.95" customHeight="1" x14ac:dyDescent="0.2">
      <c r="A36" s="61"/>
      <c r="B36" s="42" t="s">
        <v>29</v>
      </c>
      <c r="C36" s="44"/>
      <c r="D36" s="44"/>
      <c r="E36" s="44"/>
      <c r="F36" s="44"/>
      <c r="G36" s="37"/>
      <c r="H36" s="37"/>
      <c r="I36" s="37"/>
      <c r="J36" s="37"/>
      <c r="K36" s="37"/>
      <c r="L36" s="48"/>
      <c r="M36" s="49"/>
      <c r="N36" s="73">
        <f>45155/1000</f>
        <v>45.155000000000001</v>
      </c>
      <c r="O36" s="50"/>
      <c r="P36" s="50"/>
      <c r="Q36" s="52"/>
      <c r="R36" s="52"/>
      <c r="S36" s="72"/>
      <c r="T36" s="32"/>
      <c r="U36" s="32"/>
      <c r="V36" s="32"/>
      <c r="W36" s="32"/>
    </row>
    <row r="37" spans="1:25" ht="12.95" customHeight="1" x14ac:dyDescent="0.2">
      <c r="A37" s="61">
        <v>38250000</v>
      </c>
      <c r="B37" s="66" t="s">
        <v>30</v>
      </c>
      <c r="C37" s="36"/>
      <c r="D37" s="36"/>
      <c r="E37" s="36"/>
      <c r="F37" s="36"/>
      <c r="G37" s="25"/>
      <c r="H37" s="25"/>
      <c r="I37" s="25"/>
      <c r="J37" s="25"/>
      <c r="K37" s="25"/>
      <c r="L37" s="48"/>
      <c r="M37" s="49"/>
      <c r="N37" s="39">
        <f>51257/1000</f>
        <v>51.256999999999998</v>
      </c>
      <c r="O37" s="39">
        <v>42</v>
      </c>
      <c r="P37" s="39">
        <v>66.44</v>
      </c>
      <c r="Q37" s="52">
        <v>125.8</v>
      </c>
      <c r="R37" s="52">
        <v>62.2</v>
      </c>
      <c r="S37" s="74">
        <f>2.5+1.4+56.6+0.8</f>
        <v>61.3</v>
      </c>
      <c r="T37" s="32"/>
      <c r="U37" s="32"/>
      <c r="V37" s="32"/>
      <c r="W37" s="32"/>
    </row>
    <row r="38" spans="1:25" ht="12.95" customHeight="1" x14ac:dyDescent="0.2">
      <c r="A38" s="61"/>
      <c r="B38" s="66"/>
      <c r="C38" s="44"/>
      <c r="D38" s="44"/>
      <c r="E38" s="44"/>
      <c r="F38" s="44"/>
      <c r="G38" s="37"/>
      <c r="H38" s="37"/>
      <c r="I38" s="37"/>
      <c r="J38" s="37"/>
      <c r="K38" s="37"/>
      <c r="L38" s="48"/>
      <c r="M38" s="49"/>
      <c r="N38" s="39"/>
      <c r="O38" s="39"/>
      <c r="P38" s="39"/>
      <c r="Q38" s="52"/>
      <c r="R38" s="52"/>
      <c r="S38" s="74"/>
      <c r="T38" s="32"/>
      <c r="U38" s="32"/>
      <c r="V38" s="32"/>
      <c r="W38" s="32"/>
    </row>
    <row r="39" spans="1:25" ht="12.95" customHeight="1" x14ac:dyDescent="0.2">
      <c r="A39" s="61"/>
      <c r="B39" s="66"/>
      <c r="C39" s="44"/>
      <c r="D39" s="44"/>
      <c r="E39" s="44"/>
      <c r="F39" s="44"/>
      <c r="G39" s="37"/>
      <c r="H39" s="37"/>
      <c r="I39" s="37"/>
      <c r="J39" s="37"/>
      <c r="K39" s="37"/>
      <c r="L39" s="48"/>
      <c r="M39" s="49"/>
      <c r="N39" s="39"/>
      <c r="O39" s="39"/>
      <c r="P39" s="39"/>
      <c r="Q39" s="52"/>
      <c r="R39" s="52"/>
      <c r="S39" s="74"/>
      <c r="T39" s="32"/>
      <c r="U39" s="32"/>
      <c r="V39" s="32"/>
      <c r="W39" s="32"/>
    </row>
    <row r="40" spans="1:25" ht="12.95" customHeight="1" x14ac:dyDescent="0.2">
      <c r="A40" s="26"/>
      <c r="B40" s="69" t="s">
        <v>31</v>
      </c>
      <c r="C40" s="43" t="s">
        <v>7</v>
      </c>
      <c r="D40" s="43" t="s">
        <v>7</v>
      </c>
      <c r="E40" s="43" t="s">
        <v>7</v>
      </c>
      <c r="F40" s="44">
        <v>18.09</v>
      </c>
      <c r="G40" s="37">
        <v>17.526</v>
      </c>
      <c r="H40" s="37">
        <v>28.956</v>
      </c>
      <c r="I40" s="37">
        <v>24.341999999999999</v>
      </c>
      <c r="J40" s="37">
        <v>25.696999999999999</v>
      </c>
      <c r="K40" s="37">
        <v>20.347000000000001</v>
      </c>
      <c r="L40" s="48">
        <v>26.681999999999999</v>
      </c>
      <c r="M40" s="49">
        <v>62.665999999999997</v>
      </c>
      <c r="N40" s="39"/>
      <c r="O40" s="39"/>
      <c r="P40" s="39"/>
      <c r="Q40" s="52"/>
      <c r="R40" s="52"/>
      <c r="S40" s="74"/>
      <c r="T40" s="32"/>
      <c r="U40" s="32"/>
      <c r="V40" s="32"/>
      <c r="W40" s="32"/>
    </row>
    <row r="41" spans="1:25" ht="12.95" customHeight="1" x14ac:dyDescent="0.2">
      <c r="A41" s="26">
        <v>39150000</v>
      </c>
      <c r="B41" s="69" t="s">
        <v>32</v>
      </c>
      <c r="C41" s="44">
        <v>494.89100000000002</v>
      </c>
      <c r="D41" s="44">
        <v>530.44500000000005</v>
      </c>
      <c r="E41" s="44">
        <v>369.95699999999999</v>
      </c>
      <c r="F41" s="44">
        <v>187.35499999999999</v>
      </c>
      <c r="G41" s="37">
        <v>442.25900000000001</v>
      </c>
      <c r="H41" s="37">
        <v>2211.8629999999998</v>
      </c>
      <c r="I41" s="37">
        <v>579.95699999999999</v>
      </c>
      <c r="J41" s="37">
        <v>460.42599999999999</v>
      </c>
      <c r="K41" s="37">
        <v>541.69200000000001</v>
      </c>
      <c r="L41" s="48">
        <v>81.728999999999999</v>
      </c>
      <c r="M41" s="49">
        <v>149.524</v>
      </c>
      <c r="N41" s="65">
        <f>54884/1000</f>
        <v>54.884</v>
      </c>
      <c r="O41" s="65">
        <v>3</v>
      </c>
      <c r="P41" s="65">
        <v>108.892</v>
      </c>
      <c r="Q41" s="38">
        <v>20.7</v>
      </c>
      <c r="R41" s="38">
        <v>222.7</v>
      </c>
      <c r="S41" s="53">
        <f>20.7+54.6</f>
        <v>75.3</v>
      </c>
      <c r="T41" s="32"/>
      <c r="U41" s="32"/>
      <c r="V41" s="32"/>
      <c r="W41" s="32"/>
    </row>
    <row r="42" spans="1:25" ht="12.95" customHeight="1" x14ac:dyDescent="0.2">
      <c r="A42" s="61">
        <v>40040000</v>
      </c>
      <c r="B42" s="34" t="s">
        <v>33</v>
      </c>
      <c r="C42" s="44"/>
      <c r="D42" s="44"/>
      <c r="E42" s="44"/>
      <c r="F42" s="44"/>
      <c r="H42" s="25"/>
      <c r="I42" s="25"/>
      <c r="J42" s="25"/>
      <c r="K42" s="25"/>
      <c r="L42" s="48"/>
      <c r="M42" s="49"/>
      <c r="N42" s="39">
        <f>108686/1000</f>
        <v>108.68600000000001</v>
      </c>
      <c r="O42" s="39">
        <v>61.6</v>
      </c>
      <c r="P42" s="39">
        <v>67.599999999999994</v>
      </c>
      <c r="Q42" s="52">
        <v>151.1</v>
      </c>
      <c r="R42" s="52">
        <v>114.866</v>
      </c>
      <c r="S42" s="74">
        <v>92</v>
      </c>
      <c r="T42" s="32"/>
      <c r="U42" s="32"/>
      <c r="V42" s="32"/>
      <c r="W42" s="32"/>
    </row>
    <row r="43" spans="1:25" ht="12.95" customHeight="1" x14ac:dyDescent="0.2">
      <c r="A43" s="61"/>
      <c r="B43" s="69" t="s">
        <v>34</v>
      </c>
      <c r="C43" s="43" t="s">
        <v>7</v>
      </c>
      <c r="D43" s="43" t="s">
        <v>7</v>
      </c>
      <c r="E43" s="43" t="s">
        <v>7</v>
      </c>
      <c r="F43" s="43" t="s">
        <v>7</v>
      </c>
      <c r="G43" s="37">
        <v>29.489000000000001</v>
      </c>
      <c r="H43" s="37">
        <v>3.29</v>
      </c>
      <c r="I43" s="37">
        <v>121.94</v>
      </c>
      <c r="J43" s="37">
        <v>266.50799999999998</v>
      </c>
      <c r="K43" s="37">
        <v>977.39200000000005</v>
      </c>
      <c r="L43" s="48">
        <v>31.192</v>
      </c>
      <c r="M43" s="49">
        <v>396.07100000000003</v>
      </c>
      <c r="N43" s="39"/>
      <c r="O43" s="39"/>
      <c r="P43" s="39"/>
      <c r="Q43" s="52"/>
      <c r="R43" s="52"/>
      <c r="S43" s="74"/>
      <c r="T43" s="32"/>
      <c r="U43" s="32"/>
      <c r="V43" s="32"/>
      <c r="W43" s="32"/>
    </row>
    <row r="44" spans="1:25" ht="12.95" customHeight="1" x14ac:dyDescent="0.2">
      <c r="A44" s="75">
        <v>41152090</v>
      </c>
      <c r="B44" s="66" t="s">
        <v>35</v>
      </c>
      <c r="C44" s="36"/>
      <c r="D44" s="36"/>
      <c r="E44" s="36"/>
      <c r="F44" s="36"/>
      <c r="H44" s="25"/>
      <c r="I44" s="25"/>
      <c r="J44" s="25"/>
      <c r="K44" s="25"/>
      <c r="L44" s="48"/>
      <c r="M44" s="49"/>
      <c r="N44" s="50">
        <f>5/1000</f>
        <v>5.0000000000000001E-3</v>
      </c>
      <c r="O44" s="39">
        <v>0.9</v>
      </c>
      <c r="P44" s="39">
        <v>3.5</v>
      </c>
      <c r="Q44" s="52">
        <v>0.1</v>
      </c>
      <c r="R44" s="52">
        <v>0.2</v>
      </c>
      <c r="S44" s="74">
        <v>0.4</v>
      </c>
      <c r="T44" s="32"/>
      <c r="U44" s="32"/>
      <c r="V44" s="32"/>
      <c r="W44" s="32"/>
    </row>
    <row r="45" spans="1:25" ht="12.95" customHeight="1" x14ac:dyDescent="0.2">
      <c r="A45" s="76"/>
      <c r="B45" s="66"/>
      <c r="C45" s="36"/>
      <c r="D45" s="36"/>
      <c r="E45" s="36"/>
      <c r="F45" s="36"/>
      <c r="G45" s="37"/>
      <c r="H45" s="37"/>
      <c r="I45" s="37"/>
      <c r="J45" s="37"/>
      <c r="K45" s="37"/>
      <c r="L45" s="48"/>
      <c r="M45" s="49"/>
      <c r="N45" s="50"/>
      <c r="O45" s="39"/>
      <c r="P45" s="39"/>
      <c r="Q45" s="52"/>
      <c r="R45" s="52"/>
      <c r="S45" s="74"/>
      <c r="T45" s="32"/>
      <c r="U45" s="32"/>
      <c r="V45" s="32"/>
      <c r="W45" s="32"/>
    </row>
    <row r="46" spans="1:25" ht="12.95" customHeight="1" x14ac:dyDescent="0.2">
      <c r="A46" s="76"/>
      <c r="B46" s="66"/>
      <c r="C46" s="36"/>
      <c r="D46" s="36"/>
      <c r="E46" s="36"/>
      <c r="F46" s="36"/>
      <c r="G46" s="37"/>
      <c r="H46" s="37"/>
      <c r="I46" s="37"/>
      <c r="J46" s="37"/>
      <c r="K46" s="37"/>
      <c r="L46" s="48"/>
      <c r="M46" s="49"/>
      <c r="N46" s="50"/>
      <c r="O46" s="39"/>
      <c r="P46" s="39"/>
      <c r="Q46" s="52"/>
      <c r="R46" s="52"/>
      <c r="S46" s="74"/>
      <c r="T46" s="32"/>
      <c r="U46" s="32"/>
      <c r="V46" s="32"/>
      <c r="W46" s="32"/>
    </row>
    <row r="47" spans="1:25" ht="12.95" customHeight="1" x14ac:dyDescent="0.2">
      <c r="A47" s="76"/>
      <c r="B47" s="66"/>
      <c r="C47" s="36"/>
      <c r="D47" s="36"/>
      <c r="E47" s="36"/>
      <c r="F47" s="36"/>
      <c r="G47" s="37"/>
      <c r="H47" s="37"/>
      <c r="I47" s="37"/>
      <c r="J47" s="37"/>
      <c r="K47" s="37"/>
      <c r="L47" s="48"/>
      <c r="M47" s="49"/>
      <c r="N47" s="50"/>
      <c r="O47" s="39"/>
      <c r="P47" s="39"/>
      <c r="Q47" s="52"/>
      <c r="R47" s="52"/>
      <c r="S47" s="74"/>
      <c r="T47" s="32"/>
      <c r="U47" s="32"/>
      <c r="V47" s="32"/>
      <c r="W47" s="32"/>
    </row>
    <row r="48" spans="1:25" ht="12.95" customHeight="1" x14ac:dyDescent="0.2">
      <c r="A48" s="76"/>
      <c r="B48" s="42" t="s">
        <v>36</v>
      </c>
      <c r="C48" s="36"/>
      <c r="D48" s="36"/>
      <c r="E48" s="36"/>
      <c r="F48" s="36"/>
      <c r="G48" s="37"/>
      <c r="H48" s="43"/>
      <c r="I48" s="37"/>
      <c r="J48" s="37"/>
      <c r="K48" s="37"/>
      <c r="L48" s="48"/>
      <c r="M48" s="49"/>
      <c r="N48" s="50"/>
      <c r="O48" s="39"/>
      <c r="P48" s="39"/>
      <c r="Q48" s="52"/>
      <c r="R48" s="52"/>
      <c r="S48" s="74"/>
      <c r="T48" s="32"/>
      <c r="U48" s="32"/>
      <c r="V48" s="32"/>
      <c r="W48" s="32"/>
      <c r="Y48" s="77"/>
    </row>
    <row r="49" spans="1:23" ht="12.95" customHeight="1" x14ac:dyDescent="0.2">
      <c r="A49" s="78" t="s">
        <v>37</v>
      </c>
      <c r="B49" s="79" t="s">
        <v>38</v>
      </c>
      <c r="C49" s="80"/>
      <c r="D49" s="80"/>
      <c r="E49" s="80"/>
      <c r="F49" s="36"/>
      <c r="G49" s="81"/>
      <c r="H49" s="37"/>
      <c r="I49" s="37"/>
      <c r="J49" s="37"/>
      <c r="K49" s="37"/>
      <c r="L49" s="48"/>
      <c r="M49" s="49"/>
      <c r="N49" s="50">
        <f>292950/1000</f>
        <v>292.95</v>
      </c>
      <c r="O49" s="39">
        <v>458.6</v>
      </c>
      <c r="P49" s="39">
        <v>366.2</v>
      </c>
      <c r="Q49" s="52">
        <v>809.1</v>
      </c>
      <c r="R49" s="52">
        <v>48.692100000000003</v>
      </c>
      <c r="S49" s="82">
        <v>191.1</v>
      </c>
      <c r="T49" s="32"/>
      <c r="U49" s="32"/>
      <c r="V49" s="32"/>
      <c r="W49" s="32"/>
    </row>
    <row r="50" spans="1:23" ht="12.95" customHeight="1" x14ac:dyDescent="0.2">
      <c r="A50" s="78"/>
      <c r="B50" s="79"/>
      <c r="C50" s="80"/>
      <c r="D50" s="80"/>
      <c r="E50" s="80"/>
      <c r="F50" s="36"/>
      <c r="G50" s="81"/>
      <c r="H50" s="37"/>
      <c r="I50" s="37"/>
      <c r="J50" s="37"/>
      <c r="K50" s="37"/>
      <c r="L50" s="48"/>
      <c r="M50" s="49"/>
      <c r="N50" s="50"/>
      <c r="O50" s="39"/>
      <c r="P50" s="39"/>
      <c r="Q50" s="52"/>
      <c r="R50" s="52"/>
      <c r="S50" s="82"/>
      <c r="T50" s="32"/>
      <c r="U50" s="32"/>
      <c r="V50" s="32"/>
      <c r="W50" s="32"/>
    </row>
    <row r="51" spans="1:23" ht="12.95" customHeight="1" x14ac:dyDescent="0.2">
      <c r="A51" s="78"/>
      <c r="B51" s="42" t="s">
        <v>39</v>
      </c>
      <c r="C51" s="80"/>
      <c r="D51" s="80"/>
      <c r="E51" s="80"/>
      <c r="F51" s="36"/>
      <c r="G51" s="81"/>
      <c r="H51" s="37"/>
      <c r="I51" s="37"/>
      <c r="J51" s="37"/>
      <c r="K51" s="37"/>
      <c r="L51" s="48"/>
      <c r="M51" s="47" t="s">
        <v>7</v>
      </c>
      <c r="N51" s="50"/>
      <c r="O51" s="39"/>
      <c r="P51" s="39"/>
      <c r="Q51" s="52"/>
      <c r="R51" s="52"/>
      <c r="S51" s="82"/>
      <c r="T51" s="32"/>
      <c r="U51" s="32"/>
      <c r="V51" s="32"/>
      <c r="W51" s="32"/>
    </row>
    <row r="52" spans="1:23" ht="12.95" customHeight="1" x14ac:dyDescent="0.2">
      <c r="A52" s="83" t="s">
        <v>40</v>
      </c>
      <c r="B52" s="84" t="s">
        <v>41</v>
      </c>
      <c r="C52" s="80"/>
      <c r="D52" s="80"/>
      <c r="E52" s="80"/>
      <c r="F52" s="36"/>
      <c r="G52" s="81"/>
      <c r="H52" s="37"/>
      <c r="I52" s="37"/>
      <c r="J52" s="37"/>
      <c r="K52" s="37"/>
      <c r="L52" s="48"/>
      <c r="M52" s="49"/>
      <c r="N52" s="50">
        <f>340/1000</f>
        <v>0.34</v>
      </c>
      <c r="O52" s="41">
        <v>8.5</v>
      </c>
      <c r="P52" s="41" t="s">
        <v>7</v>
      </c>
      <c r="Q52" s="41">
        <v>1.4</v>
      </c>
      <c r="R52" s="52">
        <v>0</v>
      </c>
      <c r="S52" s="82">
        <v>0.2</v>
      </c>
      <c r="T52" s="32"/>
      <c r="U52" s="32"/>
      <c r="V52" s="32"/>
      <c r="W52" s="32"/>
    </row>
    <row r="53" spans="1:23" ht="12.95" customHeight="1" x14ac:dyDescent="0.2">
      <c r="A53" s="83"/>
      <c r="B53" s="85" t="s">
        <v>42</v>
      </c>
      <c r="C53" s="80"/>
      <c r="D53" s="80"/>
      <c r="E53" s="80"/>
      <c r="F53" s="36"/>
      <c r="G53" s="81"/>
      <c r="H53" s="37"/>
      <c r="I53" s="37"/>
      <c r="J53" s="37"/>
      <c r="K53" s="37"/>
      <c r="L53" s="48"/>
      <c r="M53" s="47" t="s">
        <v>7</v>
      </c>
      <c r="N53" s="50"/>
      <c r="O53" s="41"/>
      <c r="P53" s="41"/>
      <c r="Q53" s="41"/>
      <c r="R53" s="52"/>
      <c r="S53" s="82"/>
      <c r="T53" s="32"/>
      <c r="U53" s="32"/>
      <c r="V53" s="32"/>
      <c r="W53" s="32"/>
    </row>
    <row r="54" spans="1:23" ht="12.95" customHeight="1" x14ac:dyDescent="0.2">
      <c r="A54" s="86">
        <v>47062000</v>
      </c>
      <c r="B54" s="34" t="s">
        <v>43</v>
      </c>
      <c r="C54" s="36"/>
      <c r="D54" s="36"/>
      <c r="E54" s="36"/>
      <c r="F54" s="36"/>
      <c r="H54" s="25"/>
      <c r="I54" s="25"/>
      <c r="J54" s="25"/>
      <c r="K54" s="25"/>
      <c r="L54" s="48"/>
      <c r="M54" s="49"/>
      <c r="N54" s="67" t="s">
        <v>7</v>
      </c>
      <c r="O54" s="67">
        <v>0.4</v>
      </c>
      <c r="P54" s="41" t="s">
        <v>7</v>
      </c>
      <c r="Q54" s="41">
        <v>8</v>
      </c>
      <c r="R54" s="52">
        <v>5.76</v>
      </c>
      <c r="S54" s="82">
        <v>0.1</v>
      </c>
      <c r="T54" s="32"/>
      <c r="U54" s="32"/>
      <c r="V54" s="32"/>
      <c r="W54" s="32"/>
    </row>
    <row r="55" spans="1:23" ht="12.95" customHeight="1" x14ac:dyDescent="0.2">
      <c r="A55" s="87"/>
      <c r="B55" s="42" t="s">
        <v>44</v>
      </c>
      <c r="C55" s="80" t="s">
        <v>7</v>
      </c>
      <c r="D55" s="36">
        <v>22.335000000000001</v>
      </c>
      <c r="E55" s="80" t="s">
        <v>7</v>
      </c>
      <c r="F55" s="80" t="s">
        <v>7</v>
      </c>
      <c r="G55" s="37" t="s">
        <v>7</v>
      </c>
      <c r="H55" s="37" t="s">
        <v>7</v>
      </c>
      <c r="I55" s="37">
        <v>0.223</v>
      </c>
      <c r="J55" s="37">
        <v>0.248</v>
      </c>
      <c r="K55" s="37" t="s">
        <v>7</v>
      </c>
      <c r="L55" s="48" t="s">
        <v>7</v>
      </c>
      <c r="M55" s="47">
        <v>0</v>
      </c>
      <c r="N55" s="67"/>
      <c r="O55" s="67"/>
      <c r="P55" s="41"/>
      <c r="Q55" s="41"/>
      <c r="R55" s="52"/>
      <c r="S55" s="82"/>
      <c r="T55" s="32"/>
      <c r="U55" s="32"/>
      <c r="V55" s="32"/>
      <c r="W55" s="32"/>
    </row>
    <row r="56" spans="1:23" ht="12.95" customHeight="1" x14ac:dyDescent="0.2">
      <c r="A56" s="88">
        <v>47070000</v>
      </c>
      <c r="B56" s="34" t="s">
        <v>45</v>
      </c>
      <c r="C56" s="36"/>
      <c r="D56" s="36"/>
      <c r="E56" s="36"/>
      <c r="F56" s="36"/>
      <c r="H56" s="25"/>
      <c r="I56" s="25"/>
      <c r="J56" s="25"/>
      <c r="K56" s="25"/>
      <c r="L56" s="48"/>
      <c r="M56" s="49"/>
      <c r="N56" s="51">
        <f>13282499/1000</f>
        <v>13282.499</v>
      </c>
      <c r="O56" s="39">
        <v>13318.6</v>
      </c>
      <c r="P56" s="39">
        <v>12440</v>
      </c>
      <c r="Q56" s="52">
        <v>8971.7999999999993</v>
      </c>
      <c r="R56" s="52">
        <v>12483.7</v>
      </c>
      <c r="S56" s="82">
        <f>8220+90.4</f>
        <v>8310.4</v>
      </c>
      <c r="T56" s="32"/>
      <c r="U56" s="32"/>
      <c r="V56" s="32"/>
      <c r="W56" s="32"/>
    </row>
    <row r="57" spans="1:23" ht="12.95" customHeight="1" x14ac:dyDescent="0.2">
      <c r="A57" s="88"/>
      <c r="B57" s="42" t="s">
        <v>46</v>
      </c>
      <c r="C57" s="36">
        <v>13982.111999999999</v>
      </c>
      <c r="D57" s="36">
        <v>8927.5480000000007</v>
      </c>
      <c r="E57" s="36">
        <v>17770.809000000001</v>
      </c>
      <c r="F57" s="36">
        <v>15393.244000000001</v>
      </c>
      <c r="G57" s="37">
        <v>14914.137000000001</v>
      </c>
      <c r="H57" s="37">
        <v>14286.833000000001</v>
      </c>
      <c r="I57" s="37">
        <v>12441.8</v>
      </c>
      <c r="J57" s="37">
        <v>14824.088</v>
      </c>
      <c r="K57" s="37">
        <v>17547.2</v>
      </c>
      <c r="L57" s="48">
        <v>14543.638999999999</v>
      </c>
      <c r="M57" s="49">
        <v>14122.833000000001</v>
      </c>
      <c r="N57" s="51"/>
      <c r="O57" s="39"/>
      <c r="P57" s="39"/>
      <c r="Q57" s="52"/>
      <c r="R57" s="52"/>
      <c r="S57" s="82"/>
      <c r="T57" s="32"/>
      <c r="U57" s="32"/>
      <c r="V57" s="32"/>
      <c r="W57" s="32"/>
    </row>
    <row r="58" spans="1:23" ht="15.95" hidden="1" customHeight="1" x14ac:dyDescent="0.2">
      <c r="A58" s="59">
        <v>50030000</v>
      </c>
      <c r="B58" s="56" t="s">
        <v>47</v>
      </c>
      <c r="C58" s="36"/>
      <c r="D58" s="36"/>
      <c r="E58" s="36"/>
      <c r="F58" s="36"/>
      <c r="G58" s="81"/>
      <c r="H58" s="37"/>
      <c r="I58" s="37"/>
      <c r="J58" s="37"/>
      <c r="K58" s="37"/>
      <c r="L58" s="48"/>
      <c r="M58" s="49"/>
      <c r="N58" s="58"/>
      <c r="O58" s="65"/>
      <c r="P58" s="65"/>
      <c r="Q58" s="38"/>
      <c r="R58" s="38"/>
      <c r="S58" s="47"/>
      <c r="T58" s="32"/>
      <c r="U58" s="32"/>
      <c r="V58" s="32"/>
      <c r="W58" s="32"/>
    </row>
    <row r="59" spans="1:23" ht="15.95" hidden="1" customHeight="1" x14ac:dyDescent="0.2">
      <c r="A59" s="87"/>
      <c r="B59" s="56" t="s">
        <v>48</v>
      </c>
      <c r="C59" s="36"/>
      <c r="D59" s="36"/>
      <c r="E59" s="36"/>
      <c r="F59" s="36"/>
      <c r="G59" s="81"/>
      <c r="H59" s="37"/>
      <c r="I59" s="37"/>
      <c r="J59" s="37"/>
      <c r="K59" s="37"/>
      <c r="L59" s="48"/>
      <c r="M59" s="49"/>
      <c r="N59" s="58"/>
      <c r="O59" s="65"/>
      <c r="P59" s="65"/>
      <c r="Q59" s="38"/>
      <c r="R59" s="38"/>
      <c r="S59" s="47"/>
      <c r="T59" s="32"/>
      <c r="U59" s="32"/>
      <c r="V59" s="32"/>
      <c r="W59" s="32"/>
    </row>
    <row r="60" spans="1:23" ht="15.95" hidden="1" customHeight="1" x14ac:dyDescent="0.2">
      <c r="A60" s="87"/>
      <c r="B60" s="56" t="s">
        <v>49</v>
      </c>
      <c r="C60" s="36"/>
      <c r="D60" s="36"/>
      <c r="E60" s="36"/>
      <c r="F60" s="36"/>
      <c r="G60" s="81"/>
      <c r="H60" s="37"/>
      <c r="I60" s="37"/>
      <c r="J60" s="37"/>
      <c r="K60" s="37"/>
      <c r="L60" s="48"/>
      <c r="M60" s="49"/>
      <c r="N60" s="58"/>
      <c r="O60" s="65"/>
      <c r="P60" s="65"/>
      <c r="Q60" s="38"/>
      <c r="R60" s="38"/>
      <c r="S60" s="47"/>
      <c r="T60" s="32"/>
      <c r="U60" s="32"/>
      <c r="V60" s="32"/>
      <c r="W60" s="32"/>
    </row>
    <row r="61" spans="1:23" ht="12.95" customHeight="1" x14ac:dyDescent="0.2">
      <c r="A61" s="89" t="s">
        <v>50</v>
      </c>
      <c r="B61" s="84" t="s">
        <v>51</v>
      </c>
      <c r="C61" s="36"/>
      <c r="D61" s="36"/>
      <c r="E61" s="36"/>
      <c r="F61" s="36"/>
      <c r="G61" s="81"/>
      <c r="H61" s="37"/>
      <c r="I61" s="37"/>
      <c r="J61" s="37"/>
      <c r="K61" s="37"/>
      <c r="L61" s="48"/>
      <c r="M61" s="73"/>
      <c r="N61" s="51">
        <f>425/1000</f>
        <v>0.42499999999999999</v>
      </c>
      <c r="O61" s="39">
        <v>0.5</v>
      </c>
      <c r="P61" s="39">
        <v>0</v>
      </c>
      <c r="Q61" s="90" t="s">
        <v>7</v>
      </c>
      <c r="R61" s="67" t="s">
        <v>7</v>
      </c>
      <c r="S61" s="90" t="s">
        <v>7</v>
      </c>
      <c r="T61" s="32"/>
      <c r="U61" s="32"/>
      <c r="V61" s="32"/>
      <c r="W61" s="32"/>
    </row>
    <row r="62" spans="1:23" ht="12.95" customHeight="1" x14ac:dyDescent="0.2">
      <c r="A62" s="91"/>
      <c r="B62" s="42" t="s">
        <v>52</v>
      </c>
      <c r="C62" s="36"/>
      <c r="D62" s="36"/>
      <c r="E62" s="36"/>
      <c r="F62" s="36"/>
      <c r="G62" s="81"/>
      <c r="H62" s="37"/>
      <c r="I62" s="37"/>
      <c r="J62" s="37"/>
      <c r="K62" s="37"/>
      <c r="L62" s="48"/>
      <c r="M62" s="49">
        <f>449/1000</f>
        <v>0.44900000000000001</v>
      </c>
      <c r="N62" s="51"/>
      <c r="O62" s="39"/>
      <c r="P62" s="39"/>
      <c r="Q62" s="92"/>
      <c r="R62" s="67"/>
      <c r="S62" s="92"/>
      <c r="T62" s="32"/>
      <c r="U62" s="32"/>
      <c r="V62" s="32"/>
      <c r="W62" s="32"/>
    </row>
    <row r="63" spans="1:23" ht="12.95" customHeight="1" x14ac:dyDescent="0.2">
      <c r="A63" s="78" t="s">
        <v>53</v>
      </c>
      <c r="B63" s="79" t="s">
        <v>54</v>
      </c>
      <c r="C63" s="36"/>
      <c r="D63" s="36"/>
      <c r="E63" s="36"/>
      <c r="F63" s="36"/>
      <c r="G63" s="81"/>
      <c r="H63" s="37"/>
      <c r="I63" s="37"/>
      <c r="J63" s="37"/>
      <c r="K63" s="37"/>
      <c r="L63" s="48"/>
      <c r="M63" s="49"/>
      <c r="N63" s="93" t="s">
        <v>7</v>
      </c>
      <c r="O63" s="93">
        <v>0.1</v>
      </c>
      <c r="P63" s="93" t="s">
        <v>7</v>
      </c>
      <c r="Q63" s="93" t="s">
        <v>7</v>
      </c>
      <c r="R63" s="67" t="s">
        <v>7</v>
      </c>
      <c r="S63" s="90" t="s">
        <v>7</v>
      </c>
      <c r="T63" s="32"/>
      <c r="U63" s="32"/>
      <c r="V63" s="32"/>
      <c r="W63" s="32"/>
    </row>
    <row r="64" spans="1:23" ht="12.95" customHeight="1" x14ac:dyDescent="0.2">
      <c r="A64" s="78"/>
      <c r="B64" s="79"/>
      <c r="C64" s="36"/>
      <c r="D64" s="36"/>
      <c r="E64" s="36"/>
      <c r="F64" s="36"/>
      <c r="G64" s="81"/>
      <c r="H64" s="37"/>
      <c r="I64" s="37"/>
      <c r="J64" s="37"/>
      <c r="K64" s="37"/>
      <c r="L64" s="48"/>
      <c r="M64" s="49"/>
      <c r="N64" s="93"/>
      <c r="O64" s="93"/>
      <c r="P64" s="93"/>
      <c r="Q64" s="93"/>
      <c r="R64" s="67"/>
      <c r="S64" s="92"/>
      <c r="T64" s="32"/>
      <c r="U64" s="32"/>
      <c r="V64" s="32"/>
      <c r="W64" s="32"/>
    </row>
    <row r="65" spans="1:23" ht="12.95" customHeight="1" x14ac:dyDescent="0.2">
      <c r="A65" s="78"/>
      <c r="B65" s="42" t="s">
        <v>55</v>
      </c>
      <c r="C65" s="36"/>
      <c r="D65" s="36"/>
      <c r="E65" s="36"/>
      <c r="F65" s="36"/>
      <c r="G65" s="81"/>
      <c r="H65" s="37"/>
      <c r="I65" s="37"/>
      <c r="J65" s="37"/>
      <c r="K65" s="37"/>
      <c r="L65" s="48"/>
      <c r="M65" s="49"/>
      <c r="N65" s="93"/>
      <c r="O65" s="93"/>
      <c r="P65" s="93"/>
      <c r="Q65" s="93"/>
      <c r="R65" s="67"/>
      <c r="S65" s="92"/>
      <c r="T65" s="32"/>
      <c r="U65" s="32"/>
      <c r="V65" s="32"/>
      <c r="W65" s="32"/>
    </row>
    <row r="66" spans="1:23" ht="12.95" customHeight="1" x14ac:dyDescent="0.2">
      <c r="A66" s="83" t="s">
        <v>56</v>
      </c>
      <c r="B66" s="79" t="s">
        <v>57</v>
      </c>
      <c r="C66" s="36"/>
      <c r="D66" s="36"/>
      <c r="E66" s="36"/>
      <c r="F66" s="36"/>
      <c r="G66" s="81"/>
      <c r="H66" s="37"/>
      <c r="I66" s="37"/>
      <c r="J66" s="37"/>
      <c r="K66" s="37"/>
      <c r="L66" s="48"/>
      <c r="M66" s="49"/>
      <c r="N66" s="51">
        <f>167/1000</f>
        <v>0.16700000000000001</v>
      </c>
      <c r="O66" s="39">
        <f>8/1000</f>
        <v>8.0000000000000002E-3</v>
      </c>
      <c r="P66" s="39">
        <v>0.1</v>
      </c>
      <c r="Q66" s="52">
        <v>0</v>
      </c>
      <c r="R66" s="52">
        <f>28/1000</f>
        <v>2.8000000000000001E-2</v>
      </c>
      <c r="S66" s="90">
        <f>0.06+0.6</f>
        <v>0.65999999999999992</v>
      </c>
      <c r="T66" s="32"/>
      <c r="U66" s="32"/>
      <c r="V66" s="32"/>
      <c r="W66" s="32"/>
    </row>
    <row r="67" spans="1:23" ht="12.95" customHeight="1" x14ac:dyDescent="0.2">
      <c r="A67" s="83"/>
      <c r="B67" s="79"/>
      <c r="C67" s="36"/>
      <c r="D67" s="36"/>
      <c r="E67" s="36"/>
      <c r="F67" s="36"/>
      <c r="G67" s="81"/>
      <c r="H67" s="37"/>
      <c r="I67" s="37"/>
      <c r="J67" s="37"/>
      <c r="K67" s="37"/>
      <c r="L67" s="48"/>
      <c r="M67" s="49"/>
      <c r="N67" s="51"/>
      <c r="O67" s="39"/>
      <c r="P67" s="39"/>
      <c r="Q67" s="52"/>
      <c r="R67" s="52"/>
      <c r="S67" s="90"/>
      <c r="T67" s="32"/>
      <c r="U67" s="32"/>
      <c r="V67" s="32"/>
      <c r="W67" s="32"/>
    </row>
    <row r="68" spans="1:23" ht="12.95" customHeight="1" x14ac:dyDescent="0.2">
      <c r="A68" s="83"/>
      <c r="B68" s="42" t="s">
        <v>58</v>
      </c>
      <c r="C68" s="36"/>
      <c r="D68" s="36"/>
      <c r="E68" s="36"/>
      <c r="F68" s="36"/>
      <c r="G68" s="81"/>
      <c r="H68" s="37"/>
      <c r="I68" s="37"/>
      <c r="J68" s="37"/>
      <c r="K68" s="37"/>
      <c r="L68" s="48"/>
      <c r="M68" s="49">
        <f>89/1000</f>
        <v>8.8999999999999996E-2</v>
      </c>
      <c r="N68" s="51"/>
      <c r="O68" s="39"/>
      <c r="P68" s="39"/>
      <c r="Q68" s="52"/>
      <c r="R68" s="52"/>
      <c r="S68" s="90"/>
      <c r="T68" s="32"/>
      <c r="U68" s="32"/>
      <c r="V68" s="32"/>
      <c r="W68" s="32"/>
    </row>
    <row r="69" spans="1:23" ht="12.75" hidden="1" customHeight="1" x14ac:dyDescent="0.2">
      <c r="A69" s="59">
        <v>51030000</v>
      </c>
      <c r="B69" s="56" t="s">
        <v>59</v>
      </c>
      <c r="C69" s="36"/>
      <c r="D69" s="36"/>
      <c r="E69" s="36"/>
      <c r="F69" s="36"/>
      <c r="G69" s="81"/>
      <c r="H69" s="37"/>
      <c r="I69" s="37"/>
      <c r="J69" s="37"/>
      <c r="K69" s="37"/>
      <c r="L69" s="48"/>
      <c r="M69" s="49"/>
      <c r="N69" s="58"/>
      <c r="O69" s="65"/>
      <c r="P69" s="65"/>
      <c r="Q69" s="38"/>
      <c r="R69" s="38"/>
      <c r="S69" s="47"/>
      <c r="T69" s="32"/>
      <c r="U69" s="32"/>
      <c r="V69" s="32"/>
      <c r="W69" s="32"/>
    </row>
    <row r="70" spans="1:23" ht="12.75" hidden="1" customHeight="1" x14ac:dyDescent="0.2">
      <c r="A70" s="87"/>
      <c r="B70" s="56" t="s">
        <v>60</v>
      </c>
      <c r="C70" s="36"/>
      <c r="D70" s="36"/>
      <c r="E70" s="36"/>
      <c r="F70" s="36"/>
      <c r="G70" s="81"/>
      <c r="H70" s="37"/>
      <c r="I70" s="37"/>
      <c r="J70" s="37"/>
      <c r="K70" s="37"/>
      <c r="L70" s="48"/>
      <c r="M70" s="49"/>
      <c r="N70" s="58"/>
      <c r="O70" s="65"/>
      <c r="P70" s="65"/>
      <c r="Q70" s="38"/>
      <c r="R70" s="38"/>
      <c r="S70" s="47"/>
      <c r="T70" s="32"/>
      <c r="U70" s="32"/>
      <c r="V70" s="32"/>
      <c r="W70" s="32"/>
    </row>
    <row r="71" spans="1:23" ht="12.75" hidden="1" customHeight="1" x14ac:dyDescent="0.2">
      <c r="A71" s="87"/>
      <c r="B71" s="56" t="s">
        <v>61</v>
      </c>
      <c r="C71" s="36"/>
      <c r="D71" s="36"/>
      <c r="E71" s="36"/>
      <c r="F71" s="36"/>
      <c r="G71" s="81"/>
      <c r="H71" s="37"/>
      <c r="I71" s="37"/>
      <c r="J71" s="37"/>
      <c r="K71" s="37"/>
      <c r="L71" s="48"/>
      <c r="M71" s="49"/>
      <c r="N71" s="58"/>
      <c r="O71" s="65"/>
      <c r="P71" s="65"/>
      <c r="Q71" s="38"/>
      <c r="R71" s="38"/>
      <c r="S71" s="47"/>
      <c r="T71" s="32"/>
      <c r="U71" s="32"/>
      <c r="V71" s="32"/>
      <c r="W71" s="32"/>
    </row>
    <row r="72" spans="1:23" ht="12.95" customHeight="1" x14ac:dyDescent="0.2">
      <c r="A72" s="33">
        <v>52020000</v>
      </c>
      <c r="B72" s="94" t="s">
        <v>62</v>
      </c>
      <c r="C72" s="36"/>
      <c r="D72" s="36"/>
      <c r="E72" s="36"/>
      <c r="F72" s="36"/>
      <c r="G72" s="81"/>
      <c r="H72" s="37"/>
      <c r="I72" s="37"/>
      <c r="J72" s="37"/>
      <c r="K72" s="37"/>
      <c r="L72" s="48"/>
      <c r="M72" s="49"/>
      <c r="N72" s="51">
        <f>54042/1000</f>
        <v>54.042000000000002</v>
      </c>
      <c r="O72" s="39">
        <f>44576/1000</f>
        <v>44.576000000000001</v>
      </c>
      <c r="P72" s="39">
        <v>21.3</v>
      </c>
      <c r="Q72" s="52">
        <v>33.4</v>
      </c>
      <c r="R72" s="52">
        <v>17.399999999999999</v>
      </c>
      <c r="S72" s="90">
        <f>16.6+0.5</f>
        <v>17.100000000000001</v>
      </c>
      <c r="T72" s="32"/>
      <c r="U72" s="32"/>
      <c r="V72" s="32"/>
      <c r="W72" s="32"/>
    </row>
    <row r="73" spans="1:23" ht="12.95" customHeight="1" x14ac:dyDescent="0.2">
      <c r="A73" s="33"/>
      <c r="B73" s="42" t="s">
        <v>63</v>
      </c>
      <c r="C73" s="36"/>
      <c r="D73" s="36"/>
      <c r="E73" s="36"/>
      <c r="F73" s="36"/>
      <c r="G73" s="81"/>
      <c r="H73" s="37"/>
      <c r="I73" s="37"/>
      <c r="J73" s="37"/>
      <c r="K73" s="37"/>
      <c r="L73" s="48"/>
      <c r="M73" s="49">
        <f>49390/1000</f>
        <v>49.39</v>
      </c>
      <c r="N73" s="51"/>
      <c r="O73" s="39"/>
      <c r="P73" s="39"/>
      <c r="Q73" s="52"/>
      <c r="R73" s="52"/>
      <c r="S73" s="90"/>
      <c r="T73" s="32"/>
      <c r="U73" s="32"/>
      <c r="V73" s="32"/>
      <c r="W73" s="32"/>
    </row>
    <row r="74" spans="1:23" ht="12.95" customHeight="1" x14ac:dyDescent="0.2">
      <c r="A74" s="59">
        <v>53013000</v>
      </c>
      <c r="B74" s="42" t="s">
        <v>64</v>
      </c>
      <c r="C74" s="36"/>
      <c r="D74" s="36"/>
      <c r="E74" s="36"/>
      <c r="F74" s="36"/>
      <c r="G74" s="81"/>
      <c r="H74" s="37"/>
      <c r="I74" s="37"/>
      <c r="J74" s="37"/>
      <c r="K74" s="37"/>
      <c r="L74" s="48"/>
      <c r="M74" s="47" t="s">
        <v>7</v>
      </c>
      <c r="N74" s="95" t="s">
        <v>7</v>
      </c>
      <c r="O74" s="47">
        <v>0</v>
      </c>
      <c r="P74" s="65">
        <v>0.3</v>
      </c>
      <c r="Q74" s="38">
        <v>2.2000000000000002</v>
      </c>
      <c r="R74" s="70" t="s">
        <v>7</v>
      </c>
      <c r="S74" s="47" t="s">
        <v>7</v>
      </c>
      <c r="T74" s="32"/>
      <c r="U74" s="32"/>
      <c r="V74" s="32"/>
      <c r="W74" s="32"/>
    </row>
    <row r="75" spans="1:23" ht="12.95" customHeight="1" x14ac:dyDescent="0.2">
      <c r="A75" s="96">
        <v>55050000</v>
      </c>
      <c r="B75" s="66" t="s">
        <v>65</v>
      </c>
      <c r="C75" s="36"/>
      <c r="D75" s="36"/>
      <c r="E75" s="36"/>
      <c r="F75" s="36"/>
      <c r="H75" s="25"/>
      <c r="I75" s="25"/>
      <c r="J75" s="25"/>
      <c r="K75" s="25"/>
      <c r="L75" s="48"/>
      <c r="M75" s="49"/>
      <c r="N75" s="50">
        <f>17191/1000</f>
        <v>17.190999999999999</v>
      </c>
      <c r="O75" s="67">
        <v>0.2</v>
      </c>
      <c r="P75" s="50">
        <v>0.9</v>
      </c>
      <c r="Q75" s="52">
        <f>949/1000</f>
        <v>0.94899999999999995</v>
      </c>
      <c r="R75" s="41" t="s">
        <v>7</v>
      </c>
      <c r="S75" s="90" t="s">
        <v>7</v>
      </c>
      <c r="T75" s="32"/>
      <c r="U75" s="32"/>
      <c r="V75" s="32"/>
      <c r="W75" s="32"/>
    </row>
    <row r="76" spans="1:23" ht="12.95" customHeight="1" x14ac:dyDescent="0.2">
      <c r="A76" s="96"/>
      <c r="B76" s="66"/>
      <c r="C76" s="36"/>
      <c r="D76" s="36"/>
      <c r="E76" s="36"/>
      <c r="F76" s="36"/>
      <c r="G76" s="37"/>
      <c r="H76" s="37"/>
      <c r="I76" s="37"/>
      <c r="J76" s="37"/>
      <c r="K76" s="37"/>
      <c r="L76" s="48"/>
      <c r="M76" s="49"/>
      <c r="N76" s="50"/>
      <c r="O76" s="67"/>
      <c r="P76" s="50"/>
      <c r="Q76" s="52"/>
      <c r="R76" s="41"/>
      <c r="S76" s="90"/>
      <c r="T76" s="32"/>
      <c r="U76" s="32"/>
      <c r="V76" s="32"/>
      <c r="W76" s="32"/>
    </row>
    <row r="77" spans="1:23" ht="12.95" customHeight="1" x14ac:dyDescent="0.2">
      <c r="A77" s="96"/>
      <c r="B77" s="42" t="s">
        <v>66</v>
      </c>
      <c r="C77" s="36">
        <v>3.056</v>
      </c>
      <c r="D77" s="36">
        <v>5.0129999999999999</v>
      </c>
      <c r="E77" s="36">
        <v>19.29</v>
      </c>
      <c r="F77" s="36">
        <v>15.522</v>
      </c>
      <c r="G77" s="37">
        <v>9.9459999999999997</v>
      </c>
      <c r="H77" s="37">
        <v>9.99</v>
      </c>
      <c r="I77" s="37">
        <v>35.914000000000001</v>
      </c>
      <c r="J77" s="37">
        <v>7.827</v>
      </c>
      <c r="K77" s="37">
        <v>17.82</v>
      </c>
      <c r="L77" s="48">
        <v>18.914000000000001</v>
      </c>
      <c r="M77" s="47" t="s">
        <v>7</v>
      </c>
      <c r="N77" s="50"/>
      <c r="O77" s="67"/>
      <c r="P77" s="50"/>
      <c r="Q77" s="52"/>
      <c r="R77" s="41"/>
      <c r="S77" s="90"/>
      <c r="T77" s="32"/>
      <c r="U77" s="32"/>
      <c r="V77" s="32"/>
      <c r="W77" s="32"/>
    </row>
    <row r="78" spans="1:23" ht="12.95" customHeight="1" x14ac:dyDescent="0.2">
      <c r="A78" s="96">
        <v>63100000</v>
      </c>
      <c r="B78" s="34" t="s">
        <v>67</v>
      </c>
      <c r="C78" s="36"/>
      <c r="D78" s="36"/>
      <c r="E78" s="36"/>
      <c r="F78" s="36"/>
      <c r="H78" s="25"/>
      <c r="I78" s="25"/>
      <c r="J78" s="25"/>
      <c r="K78" s="25"/>
      <c r="L78" s="48"/>
      <c r="M78" s="49"/>
      <c r="N78" s="50">
        <f>277277/1000</f>
        <v>277.27699999999999</v>
      </c>
      <c r="O78" s="39">
        <v>286.60000000000002</v>
      </c>
      <c r="P78" s="39">
        <v>119.5</v>
      </c>
      <c r="Q78" s="52">
        <v>313.2</v>
      </c>
      <c r="R78" s="52">
        <v>403</v>
      </c>
      <c r="S78" s="90">
        <f>5.5+0.1+223</f>
        <v>228.6</v>
      </c>
      <c r="T78" s="32"/>
      <c r="U78" s="32"/>
      <c r="V78" s="32"/>
      <c r="W78" s="32"/>
    </row>
    <row r="79" spans="1:23" ht="12.95" customHeight="1" x14ac:dyDescent="0.2">
      <c r="A79" s="96"/>
      <c r="B79" s="42" t="s">
        <v>68</v>
      </c>
      <c r="C79" s="36">
        <v>359.86700000000002</v>
      </c>
      <c r="D79" s="36">
        <v>377.03800000000001</v>
      </c>
      <c r="E79" s="36">
        <v>273.779</v>
      </c>
      <c r="F79" s="36">
        <v>209.14</v>
      </c>
      <c r="G79" s="37">
        <v>234.65100000000001</v>
      </c>
      <c r="H79" s="37">
        <v>356.08600000000001</v>
      </c>
      <c r="I79" s="37">
        <v>542.75699999999995</v>
      </c>
      <c r="J79" s="37">
        <v>540.32299999999998</v>
      </c>
      <c r="K79" s="37">
        <v>554.17700000000002</v>
      </c>
      <c r="L79" s="48">
        <v>696.83900000000006</v>
      </c>
      <c r="M79" s="49">
        <v>555.49900000000002</v>
      </c>
      <c r="N79" s="50"/>
      <c r="O79" s="39"/>
      <c r="P79" s="39"/>
      <c r="Q79" s="52"/>
      <c r="R79" s="52"/>
      <c r="S79" s="90"/>
      <c r="T79" s="32"/>
      <c r="U79" s="32"/>
      <c r="V79" s="32"/>
      <c r="W79" s="32"/>
    </row>
    <row r="80" spans="1:23" ht="12.95" customHeight="1" x14ac:dyDescent="0.2">
      <c r="A80" s="87">
        <v>70010000</v>
      </c>
      <c r="B80" s="69" t="s">
        <v>69</v>
      </c>
      <c r="C80" s="80" t="s">
        <v>7</v>
      </c>
      <c r="D80" s="36">
        <v>5.6559999999999997</v>
      </c>
      <c r="E80" s="36">
        <v>5.0990000000000002</v>
      </c>
      <c r="F80" s="36">
        <v>4.5999999999999999E-2</v>
      </c>
      <c r="G80" s="37" t="s">
        <v>7</v>
      </c>
      <c r="H80" s="37">
        <v>3.6720000000000002</v>
      </c>
      <c r="I80" s="37" t="s">
        <v>7</v>
      </c>
      <c r="J80" s="37" t="s">
        <v>7</v>
      </c>
      <c r="K80" s="37" t="s">
        <v>7</v>
      </c>
      <c r="L80" s="48" t="s">
        <v>7</v>
      </c>
      <c r="M80" s="49">
        <v>0.495</v>
      </c>
      <c r="N80" s="47" t="s">
        <v>7</v>
      </c>
      <c r="O80" s="65">
        <v>7.7</v>
      </c>
      <c r="P80" s="65">
        <v>12.5</v>
      </c>
      <c r="Q80" s="38">
        <v>27.3</v>
      </c>
      <c r="R80" s="38">
        <v>0</v>
      </c>
      <c r="S80" s="47" t="s">
        <v>7</v>
      </c>
      <c r="T80" s="32"/>
      <c r="U80" s="32"/>
      <c r="V80" s="32"/>
      <c r="W80" s="32"/>
    </row>
    <row r="81" spans="1:23" ht="12.95" customHeight="1" x14ac:dyDescent="0.2">
      <c r="A81" s="59">
        <v>71120000</v>
      </c>
      <c r="B81" s="66" t="s">
        <v>70</v>
      </c>
      <c r="C81" s="80"/>
      <c r="D81" s="36"/>
      <c r="E81" s="36"/>
      <c r="F81" s="36"/>
      <c r="G81" s="81"/>
      <c r="H81" s="37"/>
      <c r="I81" s="37"/>
      <c r="J81" s="37"/>
      <c r="K81" s="37"/>
      <c r="L81" s="48"/>
      <c r="M81" s="49"/>
      <c r="N81" s="50">
        <f>17/1000</f>
        <v>1.7000000000000001E-2</v>
      </c>
      <c r="O81" s="39">
        <f>11/1000</f>
        <v>1.0999999999999999E-2</v>
      </c>
      <c r="P81" s="39">
        <v>0.1</v>
      </c>
      <c r="Q81" s="52">
        <v>1</v>
      </c>
      <c r="R81" s="52">
        <v>1.35</v>
      </c>
      <c r="S81" s="90" t="s">
        <v>7</v>
      </c>
      <c r="T81" s="32"/>
      <c r="U81" s="32"/>
      <c r="V81" s="32"/>
      <c r="W81" s="32"/>
    </row>
    <row r="82" spans="1:23" ht="12.95" customHeight="1" x14ac:dyDescent="0.2">
      <c r="A82" s="59"/>
      <c r="B82" s="66"/>
      <c r="C82" s="80"/>
      <c r="D82" s="36"/>
      <c r="E82" s="36"/>
      <c r="F82" s="36"/>
      <c r="G82" s="81"/>
      <c r="H82" s="37"/>
      <c r="I82" s="37"/>
      <c r="J82" s="37"/>
      <c r="K82" s="37"/>
      <c r="L82" s="48"/>
      <c r="M82" s="49"/>
      <c r="N82" s="50"/>
      <c r="O82" s="39"/>
      <c r="P82" s="39"/>
      <c r="Q82" s="52"/>
      <c r="R82" s="52"/>
      <c r="S82" s="90"/>
      <c r="T82" s="32"/>
      <c r="U82" s="32"/>
      <c r="V82" s="32"/>
      <c r="W82" s="32"/>
    </row>
    <row r="83" spans="1:23" ht="12.95" customHeight="1" x14ac:dyDescent="0.2">
      <c r="A83" s="59"/>
      <c r="B83" s="66"/>
      <c r="C83" s="80"/>
      <c r="D83" s="36"/>
      <c r="E83" s="36"/>
      <c r="F83" s="36"/>
      <c r="G83" s="81"/>
      <c r="H83" s="37"/>
      <c r="I83" s="37"/>
      <c r="J83" s="37"/>
      <c r="K83" s="37"/>
      <c r="L83" s="48"/>
      <c r="M83" s="49"/>
      <c r="N83" s="50"/>
      <c r="O83" s="39"/>
      <c r="P83" s="39"/>
      <c r="Q83" s="52"/>
      <c r="R83" s="52"/>
      <c r="S83" s="90"/>
      <c r="T83" s="32"/>
      <c r="U83" s="32"/>
      <c r="V83" s="32"/>
      <c r="W83" s="32"/>
    </row>
    <row r="84" spans="1:23" ht="12.95" customHeight="1" x14ac:dyDescent="0.2">
      <c r="A84" s="59"/>
      <c r="B84" s="66"/>
      <c r="C84" s="80"/>
      <c r="D84" s="36"/>
      <c r="E84" s="36"/>
      <c r="F84" s="36"/>
      <c r="G84" s="81"/>
      <c r="H84" s="37"/>
      <c r="I84" s="37"/>
      <c r="J84" s="37"/>
      <c r="K84" s="37"/>
      <c r="L84" s="48"/>
      <c r="M84" s="49"/>
      <c r="N84" s="50"/>
      <c r="O84" s="39"/>
      <c r="P84" s="39"/>
      <c r="Q84" s="52"/>
      <c r="R84" s="52"/>
      <c r="S84" s="90"/>
      <c r="T84" s="32"/>
      <c r="U84" s="32"/>
      <c r="V84" s="32"/>
      <c r="W84" s="32"/>
    </row>
    <row r="85" spans="1:23" ht="12.95" customHeight="1" x14ac:dyDescent="0.2">
      <c r="A85" s="59"/>
      <c r="B85" s="66"/>
      <c r="C85" s="80"/>
      <c r="D85" s="36"/>
      <c r="E85" s="36"/>
      <c r="F85" s="36"/>
      <c r="G85" s="81"/>
      <c r="H85" s="37"/>
      <c r="I85" s="37"/>
      <c r="J85" s="37"/>
      <c r="K85" s="37"/>
      <c r="L85" s="48"/>
      <c r="M85" s="49"/>
      <c r="N85" s="50"/>
      <c r="O85" s="39"/>
      <c r="P85" s="39"/>
      <c r="Q85" s="52"/>
      <c r="R85" s="52"/>
      <c r="S85" s="90"/>
      <c r="T85" s="32"/>
      <c r="U85" s="32"/>
      <c r="V85" s="32"/>
      <c r="W85" s="32"/>
    </row>
    <row r="86" spans="1:23" ht="12.95" customHeight="1" x14ac:dyDescent="0.2">
      <c r="A86" s="59"/>
      <c r="B86" s="42" t="s">
        <v>71</v>
      </c>
      <c r="C86" s="80"/>
      <c r="D86" s="36"/>
      <c r="E86" s="36"/>
      <c r="F86" s="36"/>
      <c r="G86" s="81"/>
      <c r="H86" s="37"/>
      <c r="I86" s="37"/>
      <c r="J86" s="37"/>
      <c r="K86" s="37"/>
      <c r="L86" s="48"/>
      <c r="M86" s="49"/>
      <c r="N86" s="50"/>
      <c r="O86" s="39"/>
      <c r="P86" s="39"/>
      <c r="Q86" s="52"/>
      <c r="R86" s="52"/>
      <c r="S86" s="90"/>
      <c r="T86" s="32"/>
      <c r="U86" s="32"/>
      <c r="V86" s="32"/>
      <c r="W86" s="32"/>
    </row>
    <row r="87" spans="1:23" ht="12.95" customHeight="1" x14ac:dyDescent="0.2">
      <c r="A87" s="88">
        <v>72040000</v>
      </c>
      <c r="B87" s="34" t="s">
        <v>72</v>
      </c>
      <c r="C87" s="36"/>
      <c r="D87" s="36"/>
      <c r="E87" s="36"/>
      <c r="F87" s="36"/>
      <c r="H87" s="25"/>
      <c r="I87" s="25"/>
      <c r="J87" s="25"/>
      <c r="K87" s="25"/>
      <c r="L87" s="48"/>
      <c r="M87" s="49"/>
      <c r="N87" s="2"/>
      <c r="O87" s="25"/>
      <c r="P87" s="25"/>
      <c r="Q87" s="25"/>
      <c r="R87" s="25"/>
      <c r="S87" s="72">
        <f>407.1+0.07+328+693+262+2.7+0.3</f>
        <v>1693.17</v>
      </c>
      <c r="T87" s="32"/>
      <c r="U87" s="32"/>
      <c r="V87" s="32"/>
      <c r="W87" s="32"/>
    </row>
    <row r="88" spans="1:23" ht="12.95" customHeight="1" x14ac:dyDescent="0.2">
      <c r="A88" s="88"/>
      <c r="B88" s="42" t="s">
        <v>73</v>
      </c>
      <c r="C88" s="44"/>
      <c r="D88" s="44"/>
      <c r="E88" s="44"/>
      <c r="F88" s="44"/>
      <c r="G88" s="37"/>
      <c r="H88" s="37"/>
      <c r="I88" s="37"/>
      <c r="J88" s="37"/>
      <c r="K88" s="37"/>
      <c r="L88" s="48"/>
      <c r="M88" s="49"/>
      <c r="N88" s="97">
        <f>503036/1000</f>
        <v>503.036</v>
      </c>
      <c r="O88" s="98">
        <v>34.200000000000003</v>
      </c>
      <c r="P88" s="98">
        <v>77.2</v>
      </c>
      <c r="Q88" s="99">
        <v>9015.1</v>
      </c>
      <c r="R88" s="38">
        <v>6353.4840000000004</v>
      </c>
      <c r="S88" s="72"/>
      <c r="T88" s="32"/>
      <c r="U88" s="32"/>
      <c r="V88" s="32"/>
      <c r="W88" s="32"/>
    </row>
    <row r="89" spans="1:23" ht="12.95" customHeight="1" x14ac:dyDescent="0.2">
      <c r="A89" s="100">
        <v>74040000</v>
      </c>
      <c r="B89" s="101" t="s">
        <v>74</v>
      </c>
      <c r="C89" s="81" t="s">
        <v>7</v>
      </c>
      <c r="D89" s="57">
        <v>7.0279999999999996</v>
      </c>
      <c r="E89" s="57">
        <v>3.1659999999999999</v>
      </c>
      <c r="F89" s="57">
        <v>0.6</v>
      </c>
      <c r="G89" s="81" t="s">
        <v>7</v>
      </c>
      <c r="H89" s="81">
        <v>8.5</v>
      </c>
      <c r="I89" s="81" t="s">
        <v>7</v>
      </c>
      <c r="J89" s="81" t="s">
        <v>7</v>
      </c>
      <c r="K89" s="81" t="s">
        <v>7</v>
      </c>
      <c r="L89" s="102">
        <v>0.622</v>
      </c>
      <c r="M89" s="103" t="s">
        <v>7</v>
      </c>
      <c r="N89" s="49">
        <f>861/1000</f>
        <v>0.86099999999999999</v>
      </c>
      <c r="O89" s="65">
        <v>0.6</v>
      </c>
      <c r="P89" s="65">
        <v>0.2</v>
      </c>
      <c r="Q89" s="47" t="s">
        <v>7</v>
      </c>
      <c r="R89" s="47" t="s">
        <v>7</v>
      </c>
      <c r="S89" s="47">
        <v>24</v>
      </c>
      <c r="T89" s="32"/>
      <c r="U89" s="32"/>
      <c r="V89" s="32"/>
      <c r="W89" s="32"/>
    </row>
    <row r="90" spans="1:23" ht="12.95" hidden="1" customHeight="1" x14ac:dyDescent="0.2">
      <c r="A90" s="59">
        <v>75030000</v>
      </c>
      <c r="B90" s="69" t="s">
        <v>75</v>
      </c>
      <c r="C90" s="43"/>
      <c r="D90" s="44"/>
      <c r="E90" s="44"/>
      <c r="F90" s="44"/>
      <c r="G90" s="37"/>
      <c r="H90" s="37"/>
      <c r="I90" s="37"/>
      <c r="J90" s="37"/>
      <c r="K90" s="37"/>
      <c r="L90" s="48"/>
      <c r="M90" s="104"/>
      <c r="N90" s="104"/>
      <c r="O90" s="104"/>
      <c r="P90" s="105"/>
      <c r="Q90" s="106"/>
      <c r="R90" s="106"/>
      <c r="S90" s="53"/>
      <c r="T90" s="32"/>
      <c r="U90" s="32"/>
      <c r="V90" s="32"/>
      <c r="W90" s="32"/>
    </row>
    <row r="91" spans="1:23" ht="12.95" customHeight="1" x14ac:dyDescent="0.2">
      <c r="A91" s="76">
        <v>76020000</v>
      </c>
      <c r="B91" s="69" t="s">
        <v>76</v>
      </c>
      <c r="C91" s="43" t="s">
        <v>7</v>
      </c>
      <c r="D91" s="43" t="s">
        <v>7</v>
      </c>
      <c r="E91" s="43" t="s">
        <v>7</v>
      </c>
      <c r="F91" s="43" t="s">
        <v>7</v>
      </c>
      <c r="G91" s="37" t="s">
        <v>7</v>
      </c>
      <c r="H91" s="37" t="s">
        <v>7</v>
      </c>
      <c r="I91" s="37">
        <v>43.235999999999997</v>
      </c>
      <c r="J91" s="37" t="s">
        <v>7</v>
      </c>
      <c r="K91" s="37">
        <v>0.14499999999999999</v>
      </c>
      <c r="L91" s="48">
        <v>15.99</v>
      </c>
      <c r="M91" s="73">
        <v>10.130000000000001</v>
      </c>
      <c r="N91" s="97">
        <f>10000/1000</f>
        <v>10</v>
      </c>
      <c r="O91" s="98">
        <v>4.5999999999999996</v>
      </c>
      <c r="P91" s="98">
        <v>0.3</v>
      </c>
      <c r="Q91" s="38">
        <v>10.9</v>
      </c>
      <c r="R91" s="38">
        <v>14.13</v>
      </c>
      <c r="S91" s="53">
        <v>77.3</v>
      </c>
      <c r="T91" s="32"/>
      <c r="U91" s="32"/>
      <c r="V91" s="32"/>
      <c r="W91" s="32"/>
    </row>
    <row r="92" spans="1:23" ht="12.75" hidden="1" customHeight="1" x14ac:dyDescent="0.2">
      <c r="A92" s="107">
        <v>78020000</v>
      </c>
      <c r="B92" s="56" t="s">
        <v>77</v>
      </c>
      <c r="C92" s="43"/>
      <c r="D92" s="43"/>
      <c r="E92" s="43"/>
      <c r="F92" s="43"/>
      <c r="G92" s="81"/>
      <c r="H92" s="37"/>
      <c r="I92" s="37"/>
      <c r="J92" s="37"/>
      <c r="K92" s="37"/>
      <c r="L92" s="48"/>
      <c r="M92" s="73"/>
      <c r="N92" s="97"/>
      <c r="O92" s="98"/>
      <c r="P92" s="98"/>
      <c r="Q92" s="38"/>
      <c r="R92" s="38"/>
      <c r="S92" s="53"/>
      <c r="T92" s="32"/>
      <c r="U92" s="32"/>
      <c r="V92" s="32"/>
      <c r="W92" s="32"/>
    </row>
    <row r="93" spans="1:23" ht="12.75" hidden="1" customHeight="1" x14ac:dyDescent="0.2">
      <c r="A93" s="91" t="s">
        <v>78</v>
      </c>
      <c r="B93" s="108" t="s">
        <v>79</v>
      </c>
      <c r="C93" s="43"/>
      <c r="D93" s="43"/>
      <c r="E93" s="43"/>
      <c r="F93" s="43"/>
      <c r="G93" s="81"/>
      <c r="H93" s="37"/>
      <c r="I93" s="37"/>
      <c r="J93" s="37"/>
      <c r="K93" s="37"/>
      <c r="L93" s="48"/>
      <c r="M93" s="73"/>
      <c r="N93" s="97"/>
      <c r="O93" s="98"/>
      <c r="P93" s="98"/>
      <c r="Q93" s="38"/>
      <c r="R93" s="38"/>
      <c r="S93" s="53"/>
      <c r="T93" s="32"/>
      <c r="U93" s="32"/>
      <c r="V93" s="32"/>
      <c r="W93" s="32"/>
    </row>
    <row r="94" spans="1:23" ht="12.75" hidden="1" customHeight="1" x14ac:dyDescent="0.2">
      <c r="A94" s="107">
        <v>80020000</v>
      </c>
      <c r="B94" s="56" t="s">
        <v>80</v>
      </c>
      <c r="C94" s="43"/>
      <c r="D94" s="43"/>
      <c r="E94" s="43"/>
      <c r="F94" s="43"/>
      <c r="G94" s="81"/>
      <c r="H94" s="37"/>
      <c r="I94" s="37"/>
      <c r="J94" s="37"/>
      <c r="K94" s="37"/>
      <c r="L94" s="48"/>
      <c r="M94" s="73"/>
      <c r="N94" s="97"/>
      <c r="O94" s="98"/>
      <c r="P94" s="98"/>
      <c r="Q94" s="38"/>
      <c r="R94" s="38"/>
      <c r="S94" s="53"/>
      <c r="T94" s="32"/>
      <c r="U94" s="32"/>
      <c r="V94" s="32"/>
      <c r="W94" s="32"/>
    </row>
    <row r="95" spans="1:23" ht="12.75" hidden="1" customHeight="1" x14ac:dyDescent="0.2">
      <c r="A95" s="107">
        <v>81019700</v>
      </c>
      <c r="B95" s="56" t="s">
        <v>81</v>
      </c>
      <c r="C95" s="43"/>
      <c r="D95" s="43"/>
      <c r="E95" s="43"/>
      <c r="F95" s="43"/>
      <c r="G95" s="81"/>
      <c r="H95" s="37"/>
      <c r="I95" s="37"/>
      <c r="J95" s="37"/>
      <c r="K95" s="37"/>
      <c r="L95" s="48"/>
      <c r="M95" s="73"/>
      <c r="N95" s="97"/>
      <c r="O95" s="98"/>
      <c r="P95" s="98"/>
      <c r="Q95" s="38"/>
      <c r="R95" s="38"/>
      <c r="S95" s="53"/>
      <c r="T95" s="32"/>
      <c r="U95" s="32"/>
      <c r="V95" s="32"/>
      <c r="W95" s="32"/>
    </row>
    <row r="96" spans="1:23" ht="12.75" hidden="1" customHeight="1" x14ac:dyDescent="0.2">
      <c r="A96" s="107">
        <v>81029700</v>
      </c>
      <c r="B96" s="56" t="s">
        <v>82</v>
      </c>
      <c r="C96" s="43"/>
      <c r="D96" s="43"/>
      <c r="E96" s="43"/>
      <c r="F96" s="43"/>
      <c r="G96" s="81"/>
      <c r="H96" s="37"/>
      <c r="I96" s="37"/>
      <c r="J96" s="37"/>
      <c r="K96" s="37"/>
      <c r="L96" s="48"/>
      <c r="M96" s="73"/>
      <c r="N96" s="97"/>
      <c r="O96" s="98"/>
      <c r="P96" s="98"/>
      <c r="Q96" s="38"/>
      <c r="R96" s="38"/>
      <c r="S96" s="53"/>
      <c r="T96" s="32"/>
      <c r="U96" s="32"/>
      <c r="V96" s="32"/>
      <c r="W96" s="32"/>
    </row>
    <row r="97" spans="1:23" ht="12.75" hidden="1" customHeight="1" x14ac:dyDescent="0.2">
      <c r="A97" s="107">
        <v>81033000</v>
      </c>
      <c r="B97" s="56" t="s">
        <v>83</v>
      </c>
      <c r="C97" s="43"/>
      <c r="D97" s="43"/>
      <c r="E97" s="43"/>
      <c r="F97" s="43"/>
      <c r="G97" s="81"/>
      <c r="H97" s="37"/>
      <c r="I97" s="37"/>
      <c r="J97" s="37"/>
      <c r="K97" s="37"/>
      <c r="L97" s="48"/>
      <c r="M97" s="73"/>
      <c r="N97" s="97"/>
      <c r="O97" s="98"/>
      <c r="P97" s="98"/>
      <c r="Q97" s="38"/>
      <c r="R97" s="38"/>
      <c r="S97" s="53"/>
      <c r="T97" s="32"/>
      <c r="U97" s="32"/>
      <c r="V97" s="32"/>
      <c r="W97" s="32"/>
    </row>
    <row r="98" spans="1:23" ht="12.75" hidden="1" customHeight="1" x14ac:dyDescent="0.2">
      <c r="A98" s="107">
        <v>81042000</v>
      </c>
      <c r="B98" s="56" t="s">
        <v>84</v>
      </c>
      <c r="C98" s="43"/>
      <c r="D98" s="43"/>
      <c r="E98" s="43"/>
      <c r="F98" s="43"/>
      <c r="G98" s="81"/>
      <c r="H98" s="37"/>
      <c r="I98" s="37"/>
      <c r="J98" s="37"/>
      <c r="K98" s="37"/>
      <c r="L98" s="48"/>
      <c r="M98" s="73"/>
      <c r="N98" s="97"/>
      <c r="O98" s="98"/>
      <c r="P98" s="98"/>
      <c r="Q98" s="38"/>
      <c r="R98" s="38"/>
      <c r="S98" s="53"/>
      <c r="T98" s="32"/>
      <c r="U98" s="32"/>
      <c r="V98" s="32"/>
      <c r="W98" s="32"/>
    </row>
    <row r="99" spans="1:23" ht="12.75" hidden="1" customHeight="1" x14ac:dyDescent="0.2">
      <c r="A99" s="107">
        <v>81053000</v>
      </c>
      <c r="B99" s="56" t="s">
        <v>85</v>
      </c>
      <c r="C99" s="43"/>
      <c r="D99" s="43"/>
      <c r="E99" s="43"/>
      <c r="F99" s="43"/>
      <c r="G99" s="81"/>
      <c r="H99" s="37"/>
      <c r="I99" s="37"/>
      <c r="J99" s="37"/>
      <c r="K99" s="37"/>
      <c r="L99" s="48"/>
      <c r="M99" s="73"/>
      <c r="N99" s="97"/>
      <c r="O99" s="98"/>
      <c r="P99" s="98"/>
      <c r="Q99" s="38"/>
      <c r="R99" s="38"/>
      <c r="S99" s="53"/>
      <c r="T99" s="32"/>
      <c r="U99" s="32"/>
      <c r="V99" s="32"/>
      <c r="W99" s="32"/>
    </row>
    <row r="100" spans="1:23" ht="12.75" hidden="1" customHeight="1" x14ac:dyDescent="0.2">
      <c r="A100" s="107">
        <v>81060000</v>
      </c>
      <c r="B100" s="56" t="s">
        <v>86</v>
      </c>
      <c r="C100" s="43"/>
      <c r="D100" s="43"/>
      <c r="E100" s="43"/>
      <c r="F100" s="43"/>
      <c r="G100" s="81"/>
      <c r="H100" s="37"/>
      <c r="I100" s="37"/>
      <c r="J100" s="37"/>
      <c r="K100" s="37"/>
      <c r="L100" s="48"/>
      <c r="M100" s="73"/>
      <c r="N100" s="97"/>
      <c r="O100" s="98"/>
      <c r="P100" s="98"/>
      <c r="Q100" s="38"/>
      <c r="R100" s="38"/>
      <c r="S100" s="53"/>
      <c r="T100" s="32"/>
      <c r="U100" s="32"/>
      <c r="V100" s="32"/>
      <c r="W100" s="32"/>
    </row>
    <row r="101" spans="1:23" ht="12.75" hidden="1" customHeight="1" x14ac:dyDescent="0.2">
      <c r="A101" s="107">
        <v>81073000</v>
      </c>
      <c r="B101" s="56" t="s">
        <v>87</v>
      </c>
      <c r="C101" s="43"/>
      <c r="D101" s="43"/>
      <c r="E101" s="43"/>
      <c r="F101" s="43"/>
      <c r="G101" s="81"/>
      <c r="H101" s="37"/>
      <c r="I101" s="37"/>
      <c r="J101" s="37"/>
      <c r="K101" s="37"/>
      <c r="L101" s="48"/>
      <c r="M101" s="73"/>
      <c r="N101" s="97"/>
      <c r="O101" s="98"/>
      <c r="P101" s="98"/>
      <c r="Q101" s="38"/>
      <c r="R101" s="38"/>
      <c r="S101" s="53"/>
      <c r="T101" s="32"/>
      <c r="U101" s="32"/>
      <c r="V101" s="32"/>
      <c r="W101" s="32"/>
    </row>
    <row r="102" spans="1:23" ht="12.75" hidden="1" customHeight="1" x14ac:dyDescent="0.2">
      <c r="A102" s="107">
        <v>81083000</v>
      </c>
      <c r="B102" s="56" t="s">
        <v>88</v>
      </c>
      <c r="C102" s="43"/>
      <c r="D102" s="43"/>
      <c r="E102" s="43"/>
      <c r="F102" s="43"/>
      <c r="G102" s="81"/>
      <c r="H102" s="37"/>
      <c r="I102" s="37"/>
      <c r="J102" s="37"/>
      <c r="K102" s="37"/>
      <c r="L102" s="48"/>
      <c r="M102" s="73"/>
      <c r="N102" s="97"/>
      <c r="O102" s="98"/>
      <c r="P102" s="98"/>
      <c r="Q102" s="38"/>
      <c r="R102" s="38"/>
      <c r="S102" s="53"/>
      <c r="T102" s="32"/>
      <c r="U102" s="32"/>
      <c r="V102" s="32"/>
      <c r="W102" s="32"/>
    </row>
    <row r="103" spans="1:23" ht="12.75" hidden="1" customHeight="1" x14ac:dyDescent="0.2">
      <c r="A103" s="107">
        <v>81093000</v>
      </c>
      <c r="B103" s="56" t="s">
        <v>89</v>
      </c>
      <c r="C103" s="43"/>
      <c r="D103" s="43"/>
      <c r="E103" s="43"/>
      <c r="F103" s="43"/>
      <c r="G103" s="81"/>
      <c r="H103" s="37"/>
      <c r="I103" s="37"/>
      <c r="J103" s="37"/>
      <c r="K103" s="37"/>
      <c r="L103" s="48"/>
      <c r="M103" s="73"/>
      <c r="N103" s="97"/>
      <c r="O103" s="98"/>
      <c r="P103" s="98"/>
      <c r="Q103" s="38"/>
      <c r="R103" s="38"/>
      <c r="S103" s="53"/>
      <c r="T103" s="32"/>
      <c r="U103" s="32"/>
      <c r="V103" s="32"/>
      <c r="W103" s="32"/>
    </row>
    <row r="104" spans="1:23" ht="12.75" hidden="1" customHeight="1" x14ac:dyDescent="0.2">
      <c r="A104" s="107">
        <v>81102000</v>
      </c>
      <c r="B104" s="56" t="s">
        <v>90</v>
      </c>
      <c r="C104" s="43"/>
      <c r="D104" s="43"/>
      <c r="E104" s="43"/>
      <c r="F104" s="43"/>
      <c r="G104" s="81"/>
      <c r="H104" s="37"/>
      <c r="I104" s="37"/>
      <c r="J104" s="37"/>
      <c r="K104" s="37"/>
      <c r="L104" s="48"/>
      <c r="M104" s="73"/>
      <c r="N104" s="97"/>
      <c r="O104" s="98"/>
      <c r="P104" s="98"/>
      <c r="Q104" s="38"/>
      <c r="R104" s="38"/>
      <c r="S104" s="53"/>
      <c r="T104" s="32"/>
      <c r="U104" s="32"/>
      <c r="V104" s="32"/>
      <c r="W104" s="32"/>
    </row>
    <row r="105" spans="1:23" ht="12.75" hidden="1" customHeight="1" x14ac:dyDescent="0.2">
      <c r="A105" s="107">
        <v>81110000</v>
      </c>
      <c r="B105" s="56" t="s">
        <v>91</v>
      </c>
      <c r="C105" s="43"/>
      <c r="D105" s="43"/>
      <c r="E105" s="43"/>
      <c r="F105" s="43"/>
      <c r="G105" s="81"/>
      <c r="H105" s="37"/>
      <c r="I105" s="37"/>
      <c r="J105" s="37"/>
      <c r="K105" s="37"/>
      <c r="L105" s="48"/>
      <c r="M105" s="73"/>
      <c r="N105" s="97"/>
      <c r="O105" s="98"/>
      <c r="P105" s="98"/>
      <c r="Q105" s="38"/>
      <c r="R105" s="38"/>
      <c r="S105" s="53"/>
      <c r="T105" s="32"/>
      <c r="U105" s="32"/>
      <c r="V105" s="32"/>
      <c r="W105" s="32"/>
    </row>
    <row r="106" spans="1:23" ht="12.75" hidden="1" customHeight="1" x14ac:dyDescent="0.2">
      <c r="A106" s="107">
        <v>81121300</v>
      </c>
      <c r="B106" s="56" t="s">
        <v>92</v>
      </c>
      <c r="C106" s="43"/>
      <c r="D106" s="43"/>
      <c r="E106" s="43"/>
      <c r="F106" s="43"/>
      <c r="G106" s="81"/>
      <c r="H106" s="37"/>
      <c r="I106" s="37"/>
      <c r="J106" s="37"/>
      <c r="K106" s="37"/>
      <c r="L106" s="48"/>
      <c r="M106" s="73"/>
      <c r="N106" s="97"/>
      <c r="O106" s="98"/>
      <c r="P106" s="98"/>
      <c r="Q106" s="38"/>
      <c r="R106" s="38"/>
      <c r="S106" s="53"/>
      <c r="T106" s="32"/>
      <c r="U106" s="32"/>
      <c r="V106" s="32"/>
      <c r="W106" s="32"/>
    </row>
    <row r="107" spans="1:23" ht="12.75" hidden="1" customHeight="1" x14ac:dyDescent="0.2">
      <c r="A107" s="107">
        <v>81122200</v>
      </c>
      <c r="B107" s="56" t="s">
        <v>93</v>
      </c>
      <c r="C107" s="43"/>
      <c r="D107" s="43"/>
      <c r="E107" s="43"/>
      <c r="F107" s="43"/>
      <c r="G107" s="81"/>
      <c r="H107" s="37"/>
      <c r="I107" s="37"/>
      <c r="J107" s="37"/>
      <c r="K107" s="37"/>
      <c r="L107" s="48"/>
      <c r="M107" s="73"/>
      <c r="N107" s="97"/>
      <c r="O107" s="98"/>
      <c r="P107" s="98"/>
      <c r="Q107" s="38"/>
      <c r="R107" s="38"/>
      <c r="S107" s="53"/>
      <c r="T107" s="32"/>
      <c r="U107" s="32"/>
      <c r="V107" s="32"/>
      <c r="W107" s="32"/>
    </row>
    <row r="108" spans="1:23" ht="12.75" hidden="1" customHeight="1" x14ac:dyDescent="0.2">
      <c r="A108" s="107">
        <v>81125200</v>
      </c>
      <c r="B108" s="56" t="s">
        <v>94</v>
      </c>
      <c r="C108" s="43"/>
      <c r="D108" s="43"/>
      <c r="E108" s="43"/>
      <c r="F108" s="43"/>
      <c r="G108" s="81"/>
      <c r="H108" s="37"/>
      <c r="I108" s="37"/>
      <c r="J108" s="37"/>
      <c r="K108" s="37"/>
      <c r="L108" s="48"/>
      <c r="M108" s="73"/>
      <c r="N108" s="97"/>
      <c r="O108" s="98"/>
      <c r="P108" s="98"/>
      <c r="Q108" s="38"/>
      <c r="R108" s="38"/>
      <c r="S108" s="53"/>
      <c r="T108" s="32"/>
      <c r="U108" s="32"/>
      <c r="V108" s="32"/>
      <c r="W108" s="32"/>
    </row>
    <row r="109" spans="1:23" ht="12.75" hidden="1" customHeight="1" x14ac:dyDescent="0.2">
      <c r="A109" s="91" t="s">
        <v>95</v>
      </c>
      <c r="B109" s="85" t="s">
        <v>96</v>
      </c>
      <c r="C109" s="43"/>
      <c r="D109" s="43"/>
      <c r="E109" s="43"/>
      <c r="F109" s="43"/>
      <c r="G109" s="81"/>
      <c r="H109" s="37"/>
      <c r="I109" s="37"/>
      <c r="J109" s="37"/>
      <c r="K109" s="37"/>
      <c r="L109" s="48"/>
      <c r="M109" s="73"/>
      <c r="N109" s="97"/>
      <c r="O109" s="98"/>
      <c r="P109" s="98"/>
      <c r="Q109" s="38"/>
      <c r="R109" s="38"/>
      <c r="S109" s="53"/>
      <c r="T109" s="32"/>
      <c r="U109" s="32"/>
      <c r="V109" s="32"/>
      <c r="W109" s="32"/>
    </row>
    <row r="110" spans="1:23" ht="12.95" customHeight="1" x14ac:dyDescent="0.2">
      <c r="A110" s="78" t="s">
        <v>97</v>
      </c>
      <c r="B110" s="79" t="s">
        <v>98</v>
      </c>
      <c r="C110" s="43"/>
      <c r="D110" s="43"/>
      <c r="E110" s="43"/>
      <c r="F110" s="43"/>
      <c r="G110" s="81"/>
      <c r="H110" s="37"/>
      <c r="I110" s="37"/>
      <c r="J110" s="37"/>
      <c r="K110" s="37"/>
      <c r="L110" s="48"/>
      <c r="M110" s="73"/>
      <c r="N110" s="67" t="s">
        <v>7</v>
      </c>
      <c r="O110" s="67">
        <v>0.8</v>
      </c>
      <c r="P110" s="39">
        <v>0</v>
      </c>
      <c r="Q110" s="109">
        <f>1/1000</f>
        <v>1E-3</v>
      </c>
      <c r="R110" s="52">
        <f>29/1000</f>
        <v>2.9000000000000001E-2</v>
      </c>
      <c r="S110" s="74">
        <f>7/1000</f>
        <v>7.0000000000000001E-3</v>
      </c>
      <c r="T110" s="32"/>
      <c r="U110" s="32"/>
      <c r="V110" s="32"/>
      <c r="W110" s="32"/>
    </row>
    <row r="111" spans="1:23" ht="12.95" customHeight="1" x14ac:dyDescent="0.2">
      <c r="A111" s="78"/>
      <c r="B111" s="79"/>
      <c r="C111" s="43"/>
      <c r="D111" s="43"/>
      <c r="E111" s="43"/>
      <c r="F111" s="43"/>
      <c r="G111" s="81"/>
      <c r="H111" s="37"/>
      <c r="I111" s="37"/>
      <c r="J111" s="37"/>
      <c r="K111" s="37"/>
      <c r="L111" s="48"/>
      <c r="M111" s="73"/>
      <c r="N111" s="67"/>
      <c r="O111" s="67"/>
      <c r="P111" s="39"/>
      <c r="Q111" s="109"/>
      <c r="R111" s="52"/>
      <c r="S111" s="74"/>
      <c r="T111" s="32"/>
      <c r="U111" s="32"/>
      <c r="V111" s="32"/>
      <c r="W111" s="32"/>
    </row>
    <row r="112" spans="1:23" ht="12.95" customHeight="1" x14ac:dyDescent="0.2">
      <c r="A112" s="78"/>
      <c r="B112" s="79"/>
      <c r="C112" s="43"/>
      <c r="D112" s="43"/>
      <c r="E112" s="43"/>
      <c r="F112" s="43"/>
      <c r="G112" s="81"/>
      <c r="H112" s="37"/>
      <c r="I112" s="37"/>
      <c r="J112" s="37"/>
      <c r="K112" s="37"/>
      <c r="L112" s="48"/>
      <c r="M112" s="73"/>
      <c r="N112" s="67"/>
      <c r="O112" s="67"/>
      <c r="P112" s="39"/>
      <c r="Q112" s="109"/>
      <c r="R112" s="52"/>
      <c r="S112" s="74"/>
      <c r="T112" s="32"/>
      <c r="U112" s="32"/>
      <c r="V112" s="32"/>
      <c r="W112" s="32"/>
    </row>
    <row r="113" spans="1:23" ht="12.95" customHeight="1" x14ac:dyDescent="0.2">
      <c r="A113" s="78"/>
      <c r="B113" s="42" t="s">
        <v>99</v>
      </c>
      <c r="C113" s="43"/>
      <c r="D113" s="43"/>
      <c r="E113" s="43"/>
      <c r="F113" s="43"/>
      <c r="G113" s="81"/>
      <c r="H113" s="37"/>
      <c r="I113" s="37"/>
      <c r="J113" s="37"/>
      <c r="K113" s="37"/>
      <c r="L113" s="48"/>
      <c r="M113" s="73"/>
      <c r="N113" s="67"/>
      <c r="O113" s="67"/>
      <c r="P113" s="39"/>
      <c r="Q113" s="109"/>
      <c r="R113" s="52"/>
      <c r="S113" s="74"/>
      <c r="T113" s="32"/>
      <c r="U113" s="32"/>
      <c r="V113" s="32"/>
      <c r="W113" s="32"/>
    </row>
    <row r="114" spans="1:23" ht="12.75" hidden="1" customHeight="1" x14ac:dyDescent="0.2">
      <c r="A114" s="89" t="s">
        <v>100</v>
      </c>
      <c r="B114" s="85" t="s">
        <v>101</v>
      </c>
      <c r="C114" s="43"/>
      <c r="D114" s="43"/>
      <c r="E114" s="43"/>
      <c r="F114" s="43"/>
      <c r="G114" s="81"/>
      <c r="H114" s="37"/>
      <c r="I114" s="37"/>
      <c r="J114" s="37"/>
      <c r="K114" s="37"/>
      <c r="L114" s="48"/>
      <c r="M114" s="73"/>
      <c r="N114" s="97"/>
      <c r="O114" s="98"/>
      <c r="P114" s="98"/>
      <c r="Q114" s="38"/>
      <c r="R114" s="38"/>
      <c r="S114" s="53"/>
      <c r="T114" s="32"/>
      <c r="U114" s="32"/>
      <c r="V114" s="32"/>
      <c r="W114" s="32"/>
    </row>
    <row r="115" spans="1:23" ht="12.75" hidden="1" customHeight="1" x14ac:dyDescent="0.2">
      <c r="A115" s="110"/>
      <c r="B115" s="85" t="s">
        <v>102</v>
      </c>
      <c r="C115" s="43"/>
      <c r="D115" s="43"/>
      <c r="E115" s="43"/>
      <c r="F115" s="43"/>
      <c r="G115" s="81"/>
      <c r="H115" s="37"/>
      <c r="I115" s="37"/>
      <c r="J115" s="37"/>
      <c r="K115" s="37"/>
      <c r="L115" s="48"/>
      <c r="M115" s="73"/>
      <c r="N115" s="97"/>
      <c r="O115" s="98"/>
      <c r="P115" s="98"/>
      <c r="Q115" s="38"/>
      <c r="R115" s="38"/>
      <c r="S115" s="53"/>
      <c r="T115" s="32"/>
      <c r="U115" s="32"/>
      <c r="V115" s="32"/>
      <c r="W115" s="32"/>
    </row>
    <row r="116" spans="1:23" ht="12.75" hidden="1" customHeight="1" x14ac:dyDescent="0.2">
      <c r="A116" s="110"/>
      <c r="B116" s="85" t="s">
        <v>103</v>
      </c>
      <c r="C116" s="43"/>
      <c r="D116" s="43"/>
      <c r="E116" s="43"/>
      <c r="F116" s="43"/>
      <c r="G116" s="81"/>
      <c r="H116" s="37"/>
      <c r="I116" s="37"/>
      <c r="J116" s="37"/>
      <c r="K116" s="37"/>
      <c r="L116" s="48"/>
      <c r="M116" s="73"/>
      <c r="N116" s="97"/>
      <c r="O116" s="98"/>
      <c r="P116" s="98"/>
      <c r="Q116" s="38"/>
      <c r="R116" s="38"/>
      <c r="S116" s="53"/>
      <c r="T116" s="32"/>
      <c r="U116" s="32"/>
      <c r="V116" s="32"/>
      <c r="W116" s="32"/>
    </row>
    <row r="117" spans="1:23" ht="12.75" hidden="1" customHeight="1" x14ac:dyDescent="0.2">
      <c r="A117" s="110"/>
      <c r="B117" s="85" t="s">
        <v>104</v>
      </c>
      <c r="C117" s="43"/>
      <c r="D117" s="43"/>
      <c r="E117" s="43"/>
      <c r="F117" s="43"/>
      <c r="G117" s="81"/>
      <c r="H117" s="37"/>
      <c r="I117" s="37"/>
      <c r="J117" s="37"/>
      <c r="K117" s="37"/>
      <c r="L117" s="48"/>
      <c r="M117" s="73"/>
      <c r="N117" s="97"/>
      <c r="O117" s="98"/>
      <c r="P117" s="98"/>
      <c r="Q117" s="38"/>
      <c r="R117" s="38"/>
      <c r="S117" s="53"/>
      <c r="T117" s="32"/>
      <c r="U117" s="32"/>
      <c r="V117" s="32"/>
      <c r="W117" s="32"/>
    </row>
    <row r="118" spans="1:23" ht="12.75" hidden="1" customHeight="1" x14ac:dyDescent="0.2">
      <c r="A118" s="110"/>
      <c r="B118" s="85" t="s">
        <v>105</v>
      </c>
      <c r="C118" s="43"/>
      <c r="D118" s="43"/>
      <c r="E118" s="43"/>
      <c r="F118" s="43"/>
      <c r="G118" s="81"/>
      <c r="H118" s="37"/>
      <c r="I118" s="37"/>
      <c r="J118" s="37"/>
      <c r="K118" s="37"/>
      <c r="L118" s="48"/>
      <c r="M118" s="73"/>
      <c r="N118" s="97"/>
      <c r="O118" s="98"/>
      <c r="P118" s="98"/>
      <c r="Q118" s="38"/>
      <c r="R118" s="38"/>
      <c r="S118" s="53"/>
      <c r="T118" s="32"/>
      <c r="U118" s="32"/>
      <c r="V118" s="32"/>
      <c r="W118" s="32"/>
    </row>
    <row r="119" spans="1:23" ht="12.75" hidden="1" customHeight="1" x14ac:dyDescent="0.2">
      <c r="A119" s="89" t="s">
        <v>106</v>
      </c>
      <c r="B119" s="85" t="s">
        <v>101</v>
      </c>
      <c r="C119" s="43"/>
      <c r="D119" s="43"/>
      <c r="E119" s="43"/>
      <c r="F119" s="43"/>
      <c r="G119" s="81"/>
      <c r="H119" s="37"/>
      <c r="I119" s="37"/>
      <c r="J119" s="37"/>
      <c r="K119" s="37"/>
      <c r="L119" s="48"/>
      <c r="M119" s="73"/>
      <c r="N119" s="97"/>
      <c r="O119" s="98"/>
      <c r="P119" s="98"/>
      <c r="Q119" s="38"/>
      <c r="R119" s="38"/>
      <c r="S119" s="53"/>
      <c r="T119" s="32"/>
      <c r="U119" s="32"/>
      <c r="V119" s="32"/>
      <c r="W119" s="32"/>
    </row>
    <row r="120" spans="1:23" ht="12.75" hidden="1" customHeight="1" x14ac:dyDescent="0.2">
      <c r="A120" s="110"/>
      <c r="B120" s="85" t="s">
        <v>102</v>
      </c>
      <c r="C120" s="43"/>
      <c r="D120" s="43"/>
      <c r="E120" s="43"/>
      <c r="F120" s="43"/>
      <c r="G120" s="81"/>
      <c r="H120" s="37"/>
      <c r="I120" s="37"/>
      <c r="J120" s="37"/>
      <c r="K120" s="37"/>
      <c r="L120" s="48"/>
      <c r="M120" s="73"/>
      <c r="N120" s="97"/>
      <c r="O120" s="98"/>
      <c r="P120" s="98"/>
      <c r="Q120" s="38"/>
      <c r="R120" s="38"/>
      <c r="S120" s="53"/>
      <c r="T120" s="32"/>
      <c r="U120" s="32"/>
      <c r="V120" s="32"/>
      <c r="W120" s="32"/>
    </row>
    <row r="121" spans="1:23" ht="12.75" hidden="1" customHeight="1" x14ac:dyDescent="0.2">
      <c r="A121" s="110"/>
      <c r="B121" s="85" t="s">
        <v>103</v>
      </c>
      <c r="C121" s="43"/>
      <c r="D121" s="43"/>
      <c r="E121" s="43"/>
      <c r="F121" s="43"/>
      <c r="G121" s="81"/>
      <c r="H121" s="37"/>
      <c r="I121" s="37"/>
      <c r="J121" s="37"/>
      <c r="K121" s="37"/>
      <c r="L121" s="48"/>
      <c r="M121" s="73"/>
      <c r="N121" s="97"/>
      <c r="O121" s="98"/>
      <c r="P121" s="98"/>
      <c r="Q121" s="38"/>
      <c r="R121" s="38"/>
      <c r="S121" s="53"/>
      <c r="T121" s="32"/>
      <c r="U121" s="32"/>
      <c r="V121" s="32"/>
      <c r="W121" s="32"/>
    </row>
    <row r="122" spans="1:23" ht="12.75" hidden="1" customHeight="1" x14ac:dyDescent="0.2">
      <c r="A122" s="110"/>
      <c r="B122" s="85" t="s">
        <v>104</v>
      </c>
      <c r="C122" s="43"/>
      <c r="D122" s="43"/>
      <c r="E122" s="43"/>
      <c r="F122" s="43"/>
      <c r="G122" s="81"/>
      <c r="H122" s="37"/>
      <c r="I122" s="37"/>
      <c r="J122" s="37"/>
      <c r="K122" s="37"/>
      <c r="L122" s="48"/>
      <c r="M122" s="73"/>
      <c r="N122" s="97"/>
      <c r="O122" s="98"/>
      <c r="P122" s="98"/>
      <c r="Q122" s="38"/>
      <c r="R122" s="38"/>
      <c r="S122" s="53"/>
      <c r="T122" s="32"/>
      <c r="U122" s="32"/>
      <c r="V122" s="32"/>
      <c r="W122" s="32"/>
    </row>
    <row r="123" spans="1:23" ht="12.75" hidden="1" customHeight="1" x14ac:dyDescent="0.2">
      <c r="A123" s="110"/>
      <c r="B123" s="85" t="s">
        <v>107</v>
      </c>
      <c r="C123" s="43"/>
      <c r="D123" s="43"/>
      <c r="E123" s="43"/>
      <c r="F123" s="43"/>
      <c r="G123" s="81"/>
      <c r="H123" s="37"/>
      <c r="I123" s="37"/>
      <c r="J123" s="37"/>
      <c r="K123" s="37"/>
      <c r="L123" s="48"/>
      <c r="M123" s="73"/>
      <c r="N123" s="97"/>
      <c r="O123" s="98"/>
      <c r="P123" s="98"/>
      <c r="Q123" s="38"/>
      <c r="R123" s="38"/>
      <c r="S123" s="53"/>
      <c r="T123" s="32"/>
      <c r="U123" s="32"/>
      <c r="V123" s="32"/>
      <c r="W123" s="32"/>
    </row>
    <row r="124" spans="1:23" ht="12.95" customHeight="1" x14ac:dyDescent="0.2">
      <c r="A124" s="78" t="s">
        <v>108</v>
      </c>
      <c r="B124" s="79" t="s">
        <v>109</v>
      </c>
      <c r="C124" s="43"/>
      <c r="D124" s="43"/>
      <c r="E124" s="43"/>
      <c r="F124" s="43"/>
      <c r="G124" s="81"/>
      <c r="H124" s="37"/>
      <c r="I124" s="37"/>
      <c r="J124" s="37"/>
      <c r="K124" s="37"/>
      <c r="L124" s="48"/>
      <c r="M124" s="73"/>
      <c r="N124" s="67" t="s">
        <v>7</v>
      </c>
      <c r="O124" s="67">
        <v>0.2</v>
      </c>
      <c r="P124" s="90" t="s">
        <v>7</v>
      </c>
      <c r="Q124" s="90" t="s">
        <v>7</v>
      </c>
      <c r="R124" s="90">
        <v>0.1</v>
      </c>
      <c r="S124" s="53"/>
      <c r="T124" s="32"/>
      <c r="U124" s="32"/>
      <c r="V124" s="32"/>
      <c r="W124" s="32"/>
    </row>
    <row r="125" spans="1:23" ht="12.95" customHeight="1" x14ac:dyDescent="0.2">
      <c r="A125" s="78"/>
      <c r="B125" s="79"/>
      <c r="C125" s="43"/>
      <c r="D125" s="43"/>
      <c r="E125" s="43"/>
      <c r="F125" s="43"/>
      <c r="G125" s="81"/>
      <c r="H125" s="37"/>
      <c r="I125" s="37"/>
      <c r="J125" s="37"/>
      <c r="K125" s="37"/>
      <c r="L125" s="48"/>
      <c r="M125" s="73"/>
      <c r="N125" s="67"/>
      <c r="O125" s="67"/>
      <c r="P125" s="90"/>
      <c r="Q125" s="90"/>
      <c r="R125" s="92"/>
      <c r="S125" s="111"/>
      <c r="T125" s="32"/>
      <c r="U125" s="32"/>
      <c r="V125" s="32"/>
      <c r="W125" s="32"/>
    </row>
    <row r="126" spans="1:23" ht="12.95" customHeight="1" x14ac:dyDescent="0.2">
      <c r="A126" s="78"/>
      <c r="B126" s="79"/>
      <c r="C126" s="43"/>
      <c r="D126" s="43"/>
      <c r="E126" s="43"/>
      <c r="F126" s="43"/>
      <c r="G126" s="81"/>
      <c r="H126" s="37"/>
      <c r="I126" s="37"/>
      <c r="J126" s="37"/>
      <c r="K126" s="37"/>
      <c r="L126" s="48"/>
      <c r="M126" s="73"/>
      <c r="N126" s="67"/>
      <c r="O126" s="67"/>
      <c r="P126" s="90"/>
      <c r="Q126" s="90"/>
      <c r="R126" s="92"/>
      <c r="S126" s="111"/>
      <c r="T126" s="32"/>
      <c r="U126" s="32"/>
      <c r="V126" s="32"/>
      <c r="W126" s="32"/>
    </row>
    <row r="127" spans="1:23" ht="12.95" customHeight="1" x14ac:dyDescent="0.2">
      <c r="A127" s="78"/>
      <c r="B127" s="79"/>
      <c r="C127" s="43"/>
      <c r="D127" s="43"/>
      <c r="E127" s="43"/>
      <c r="F127" s="43"/>
      <c r="G127" s="81"/>
      <c r="H127" s="37"/>
      <c r="I127" s="37"/>
      <c r="J127" s="37"/>
      <c r="K127" s="37"/>
      <c r="L127" s="48"/>
      <c r="M127" s="73"/>
      <c r="N127" s="67"/>
      <c r="O127" s="67"/>
      <c r="P127" s="90"/>
      <c r="Q127" s="90"/>
      <c r="R127" s="92"/>
      <c r="S127" s="111"/>
      <c r="T127" s="32"/>
      <c r="U127" s="32"/>
      <c r="V127" s="32"/>
      <c r="W127" s="32"/>
    </row>
    <row r="128" spans="1:23" ht="12.95" customHeight="1" x14ac:dyDescent="0.2">
      <c r="A128" s="78"/>
      <c r="B128" s="42" t="s">
        <v>110</v>
      </c>
      <c r="C128" s="43"/>
      <c r="D128" s="43"/>
      <c r="E128" s="43"/>
      <c r="F128" s="43"/>
      <c r="G128" s="81"/>
      <c r="H128" s="37"/>
      <c r="I128" s="37"/>
      <c r="J128" s="37"/>
      <c r="K128" s="37"/>
      <c r="L128" s="48"/>
      <c r="M128" s="73"/>
      <c r="N128" s="67"/>
      <c r="O128" s="67"/>
      <c r="P128" s="90"/>
      <c r="Q128" s="90"/>
      <c r="R128" s="92"/>
      <c r="S128" s="111">
        <v>5.5E-2</v>
      </c>
      <c r="T128" s="32"/>
      <c r="U128" s="32"/>
      <c r="V128" s="32"/>
      <c r="W128" s="32"/>
    </row>
    <row r="129" spans="1:23" ht="12.95" customHeight="1" x14ac:dyDescent="0.2">
      <c r="A129" s="61">
        <v>85481000</v>
      </c>
      <c r="B129" s="66" t="s">
        <v>111</v>
      </c>
      <c r="C129" s="44"/>
      <c r="D129" s="44"/>
      <c r="E129" s="44"/>
      <c r="F129" s="44"/>
      <c r="H129" s="56"/>
      <c r="I129" s="25"/>
      <c r="J129" s="25"/>
      <c r="K129" s="25"/>
      <c r="L129" s="48"/>
      <c r="M129" s="73"/>
      <c r="N129" s="67" t="s">
        <v>7</v>
      </c>
      <c r="O129" s="67" t="s">
        <v>7</v>
      </c>
      <c r="P129" s="67">
        <v>2.5</v>
      </c>
      <c r="Q129" s="109">
        <v>0.1</v>
      </c>
      <c r="R129" s="109">
        <v>0</v>
      </c>
      <c r="S129" s="112"/>
      <c r="T129" s="32"/>
      <c r="U129" s="32"/>
      <c r="V129" s="32"/>
      <c r="W129" s="32"/>
    </row>
    <row r="130" spans="1:23" ht="12.95" customHeight="1" x14ac:dyDescent="0.2">
      <c r="A130" s="61"/>
      <c r="B130" s="66"/>
      <c r="C130" s="44"/>
      <c r="D130" s="44"/>
      <c r="E130" s="44"/>
      <c r="F130" s="44"/>
      <c r="G130" s="37"/>
      <c r="H130" s="37"/>
      <c r="I130" s="37"/>
      <c r="J130" s="37"/>
      <c r="K130" s="37"/>
      <c r="L130" s="48"/>
      <c r="M130" s="73"/>
      <c r="N130" s="67"/>
      <c r="O130" s="67"/>
      <c r="P130" s="67"/>
      <c r="Q130" s="109"/>
      <c r="R130" s="109"/>
      <c r="S130" s="53"/>
      <c r="T130" s="32"/>
      <c r="U130" s="32"/>
      <c r="V130" s="32"/>
      <c r="W130" s="32"/>
    </row>
    <row r="131" spans="1:23" ht="12.95" customHeight="1" x14ac:dyDescent="0.2">
      <c r="A131" s="61"/>
      <c r="B131" s="42" t="s">
        <v>112</v>
      </c>
      <c r="C131" s="44">
        <v>0.13600000000000001</v>
      </c>
      <c r="D131" s="43" t="s">
        <v>7</v>
      </c>
      <c r="E131" s="44">
        <v>0.80500000000000005</v>
      </c>
      <c r="F131" s="44">
        <v>0.152</v>
      </c>
      <c r="G131" s="37">
        <v>0.42</v>
      </c>
      <c r="H131" s="37">
        <v>0.13400000000000001</v>
      </c>
      <c r="I131" s="37">
        <v>0.53500000000000003</v>
      </c>
      <c r="J131" s="37">
        <v>2.1000000000000001E-2</v>
      </c>
      <c r="K131" s="37" t="s">
        <v>7</v>
      </c>
      <c r="L131" s="48" t="s">
        <v>7</v>
      </c>
      <c r="M131" s="95" t="s">
        <v>7</v>
      </c>
      <c r="N131" s="67"/>
      <c r="O131" s="67"/>
      <c r="P131" s="67"/>
      <c r="Q131" s="109"/>
      <c r="R131" s="109"/>
      <c r="S131" s="112">
        <v>1.5</v>
      </c>
      <c r="T131" s="32"/>
      <c r="U131" s="32"/>
      <c r="V131" s="32"/>
      <c r="W131" s="32"/>
    </row>
    <row r="132" spans="1:23" ht="12.95" customHeight="1" x14ac:dyDescent="0.2">
      <c r="A132" s="113"/>
      <c r="B132" s="114"/>
      <c r="C132" s="115"/>
      <c r="D132" s="115"/>
      <c r="E132" s="115"/>
      <c r="F132" s="115"/>
      <c r="G132" s="115"/>
      <c r="H132" s="116"/>
      <c r="I132" s="116"/>
      <c r="J132" s="116"/>
      <c r="K132" s="114"/>
      <c r="L132" s="117"/>
      <c r="M132" s="118"/>
      <c r="N132" s="119"/>
      <c r="O132" s="118"/>
      <c r="P132" s="118"/>
      <c r="Q132" s="120"/>
      <c r="R132" s="120"/>
      <c r="S132" s="121"/>
    </row>
    <row r="133" spans="1:23" x14ac:dyDescent="0.2">
      <c r="O133" s="32"/>
      <c r="P133" s="32"/>
      <c r="Q133" s="32"/>
      <c r="R133" s="32"/>
      <c r="S133" s="122"/>
    </row>
    <row r="134" spans="1:23" ht="12.95" customHeight="1" x14ac:dyDescent="0.2">
      <c r="A134" s="2" t="s">
        <v>113</v>
      </c>
      <c r="H134" s="76"/>
      <c r="N134" s="2"/>
    </row>
    <row r="135" spans="1:23" x14ac:dyDescent="0.2">
      <c r="A135" s="2" t="s">
        <v>114</v>
      </c>
      <c r="H135" s="76"/>
      <c r="N135" s="2"/>
    </row>
    <row r="136" spans="1:23" x14ac:dyDescent="0.2">
      <c r="A136" s="123" t="s">
        <v>115</v>
      </c>
      <c r="H136" s="76"/>
      <c r="N136" s="2"/>
    </row>
    <row r="137" spans="1:23" s="124" customFormat="1" ht="12.95" customHeight="1" x14ac:dyDescent="0.2">
      <c r="A137" s="76" t="s">
        <v>116</v>
      </c>
      <c r="C137" s="125"/>
      <c r="S137" s="126"/>
    </row>
    <row r="138" spans="1:23" x14ac:dyDescent="0.2">
      <c r="A138" s="123" t="s">
        <v>117</v>
      </c>
      <c r="H138" s="76"/>
      <c r="N138" s="2"/>
    </row>
    <row r="162" spans="1:7" x14ac:dyDescent="0.2">
      <c r="A162" s="127"/>
    </row>
    <row r="163" spans="1:7" x14ac:dyDescent="0.2">
      <c r="A163" s="127"/>
      <c r="B163" s="127"/>
      <c r="C163" s="127"/>
      <c r="D163" s="127"/>
      <c r="E163" s="127"/>
      <c r="F163" s="127"/>
      <c r="G163" s="127"/>
    </row>
    <row r="164" spans="1:7" x14ac:dyDescent="0.2">
      <c r="A164" s="127"/>
      <c r="B164" s="127"/>
      <c r="C164" s="127"/>
      <c r="D164" s="127"/>
      <c r="E164" s="127"/>
      <c r="F164" s="127"/>
      <c r="G164" s="127"/>
    </row>
    <row r="165" spans="1:7" x14ac:dyDescent="0.2">
      <c r="A165" s="127"/>
      <c r="B165" s="127"/>
      <c r="C165" s="127"/>
      <c r="D165" s="127"/>
      <c r="E165" s="127"/>
      <c r="F165" s="127"/>
      <c r="G165" s="127"/>
    </row>
    <row r="166" spans="1:7" x14ac:dyDescent="0.2">
      <c r="A166" s="127"/>
      <c r="B166" s="127"/>
      <c r="C166" s="127"/>
      <c r="D166" s="127"/>
      <c r="E166" s="127"/>
      <c r="F166" s="127"/>
      <c r="G166" s="127"/>
    </row>
    <row r="167" spans="1:7" x14ac:dyDescent="0.2">
      <c r="A167" s="127"/>
      <c r="B167" s="127"/>
      <c r="C167" s="127"/>
      <c r="D167" s="127"/>
      <c r="E167" s="127"/>
      <c r="F167" s="127"/>
      <c r="G167" s="127"/>
    </row>
    <row r="168" spans="1:7" x14ac:dyDescent="0.2">
      <c r="A168" s="127"/>
      <c r="B168" s="127"/>
      <c r="C168" s="127"/>
      <c r="D168" s="127"/>
      <c r="E168" s="127"/>
      <c r="F168" s="127"/>
      <c r="G168" s="127"/>
    </row>
    <row r="169" spans="1:7" x14ac:dyDescent="0.2">
      <c r="A169" s="127"/>
      <c r="B169" s="127"/>
      <c r="C169" s="127"/>
      <c r="D169" s="127"/>
      <c r="E169" s="127"/>
      <c r="F169" s="127"/>
      <c r="G169" s="127"/>
    </row>
    <row r="170" spans="1:7" x14ac:dyDescent="0.2">
      <c r="A170" s="127"/>
      <c r="B170" s="127"/>
      <c r="C170" s="127"/>
      <c r="D170" s="127"/>
      <c r="E170" s="127"/>
      <c r="F170" s="127"/>
      <c r="G170" s="127"/>
    </row>
    <row r="171" spans="1:7" x14ac:dyDescent="0.2">
      <c r="A171" s="127"/>
      <c r="B171" s="127"/>
      <c r="C171" s="127"/>
      <c r="D171" s="127"/>
      <c r="E171" s="127"/>
      <c r="F171" s="127"/>
      <c r="G171" s="127"/>
    </row>
    <row r="172" spans="1:7" x14ac:dyDescent="0.2">
      <c r="A172" s="127"/>
      <c r="B172" s="127"/>
      <c r="C172" s="127"/>
      <c r="D172" s="127"/>
      <c r="E172" s="127"/>
      <c r="F172" s="127"/>
      <c r="G172" s="127"/>
    </row>
    <row r="174" spans="1:7" x14ac:dyDescent="0.2">
      <c r="A174" s="127"/>
      <c r="B174" s="127"/>
      <c r="C174" s="127"/>
      <c r="D174" s="127"/>
      <c r="E174" s="127"/>
      <c r="F174" s="127"/>
      <c r="G174" s="127"/>
    </row>
    <row r="175" spans="1:7" x14ac:dyDescent="0.2">
      <c r="A175" s="127"/>
      <c r="B175" s="127"/>
      <c r="C175" s="127"/>
      <c r="D175" s="127"/>
      <c r="E175" s="127"/>
      <c r="F175" s="127"/>
      <c r="G175" s="127"/>
    </row>
  </sheetData>
  <mergeCells count="188">
    <mergeCell ref="R124:R128"/>
    <mergeCell ref="A129:A131"/>
    <mergeCell ref="B129:B130"/>
    <mergeCell ref="N129:N131"/>
    <mergeCell ref="O129:O131"/>
    <mergeCell ref="P129:P131"/>
    <mergeCell ref="Q129:Q131"/>
    <mergeCell ref="R129:R131"/>
    <mergeCell ref="A124:A128"/>
    <mergeCell ref="B124:B127"/>
    <mergeCell ref="N124:N128"/>
    <mergeCell ref="O124:O128"/>
    <mergeCell ref="P124:P128"/>
    <mergeCell ref="Q124:Q128"/>
    <mergeCell ref="A87:A88"/>
    <mergeCell ref="S87:S88"/>
    <mergeCell ref="A110:A113"/>
    <mergeCell ref="B110:B112"/>
    <mergeCell ref="N110:N113"/>
    <mergeCell ref="O110:O113"/>
    <mergeCell ref="P110:P113"/>
    <mergeCell ref="Q110:Q113"/>
    <mergeCell ref="R110:R113"/>
    <mergeCell ref="S110:S113"/>
    <mergeCell ref="S78:S79"/>
    <mergeCell ref="B81:B85"/>
    <mergeCell ref="N81:N86"/>
    <mergeCell ref="O81:O86"/>
    <mergeCell ref="P81:P86"/>
    <mergeCell ref="Q81:Q86"/>
    <mergeCell ref="R81:R86"/>
    <mergeCell ref="S81:S86"/>
    <mergeCell ref="A78:A79"/>
    <mergeCell ref="N78:N79"/>
    <mergeCell ref="O78:O79"/>
    <mergeCell ref="P78:P79"/>
    <mergeCell ref="Q78:Q79"/>
    <mergeCell ref="R78:R79"/>
    <mergeCell ref="S72:S73"/>
    <mergeCell ref="A75:A77"/>
    <mergeCell ref="B75:B76"/>
    <mergeCell ref="N75:N77"/>
    <mergeCell ref="O75:O77"/>
    <mergeCell ref="P75:P77"/>
    <mergeCell ref="Q75:Q77"/>
    <mergeCell ref="R75:R77"/>
    <mergeCell ref="S75:S77"/>
    <mergeCell ref="A72:A73"/>
    <mergeCell ref="N72:N73"/>
    <mergeCell ref="O72:O73"/>
    <mergeCell ref="P72:P73"/>
    <mergeCell ref="Q72:Q73"/>
    <mergeCell ref="R72:R73"/>
    <mergeCell ref="R63:R65"/>
    <mergeCell ref="S63:S65"/>
    <mergeCell ref="A66:A68"/>
    <mergeCell ref="B66:B67"/>
    <mergeCell ref="N66:N68"/>
    <mergeCell ref="O66:O68"/>
    <mergeCell ref="P66:P68"/>
    <mergeCell ref="Q66:Q68"/>
    <mergeCell ref="R66:R68"/>
    <mergeCell ref="S66:S68"/>
    <mergeCell ref="A63:A65"/>
    <mergeCell ref="B63:B64"/>
    <mergeCell ref="N63:N65"/>
    <mergeCell ref="O63:O65"/>
    <mergeCell ref="P63:P65"/>
    <mergeCell ref="Q63:Q65"/>
    <mergeCell ref="S56:S57"/>
    <mergeCell ref="N61:N62"/>
    <mergeCell ref="O61:O62"/>
    <mergeCell ref="P61:P62"/>
    <mergeCell ref="Q61:Q62"/>
    <mergeCell ref="R61:R62"/>
    <mergeCell ref="S61:S62"/>
    <mergeCell ref="A56:A57"/>
    <mergeCell ref="N56:N57"/>
    <mergeCell ref="O56:O57"/>
    <mergeCell ref="P56:P57"/>
    <mergeCell ref="Q56:Q57"/>
    <mergeCell ref="R56:R57"/>
    <mergeCell ref="S52:S53"/>
    <mergeCell ref="N54:N55"/>
    <mergeCell ref="O54:O55"/>
    <mergeCell ref="P54:P55"/>
    <mergeCell ref="Q54:Q55"/>
    <mergeCell ref="R54:R55"/>
    <mergeCell ref="S54:S55"/>
    <mergeCell ref="A52:A53"/>
    <mergeCell ref="N52:N53"/>
    <mergeCell ref="O52:O53"/>
    <mergeCell ref="P52:P53"/>
    <mergeCell ref="Q52:Q53"/>
    <mergeCell ref="R52:R53"/>
    <mergeCell ref="S44:S48"/>
    <mergeCell ref="A49:A51"/>
    <mergeCell ref="B49:B50"/>
    <mergeCell ref="N49:N51"/>
    <mergeCell ref="O49:O51"/>
    <mergeCell ref="P49:P51"/>
    <mergeCell ref="Q49:Q51"/>
    <mergeCell ref="R49:R51"/>
    <mergeCell ref="S49:S51"/>
    <mergeCell ref="B44:B47"/>
    <mergeCell ref="N44:N48"/>
    <mergeCell ref="O44:O48"/>
    <mergeCell ref="P44:P48"/>
    <mergeCell ref="Q44:Q48"/>
    <mergeCell ref="R44:R48"/>
    <mergeCell ref="R37:R40"/>
    <mergeCell ref="S37:S40"/>
    <mergeCell ref="A42:A43"/>
    <mergeCell ref="N42:N43"/>
    <mergeCell ref="O42:O43"/>
    <mergeCell ref="P42:P43"/>
    <mergeCell ref="Q42:Q43"/>
    <mergeCell ref="R42:R43"/>
    <mergeCell ref="S42:S43"/>
    <mergeCell ref="A37:A39"/>
    <mergeCell ref="B37:B39"/>
    <mergeCell ref="N37:N40"/>
    <mergeCell ref="O37:O40"/>
    <mergeCell ref="P37:P40"/>
    <mergeCell ref="Q37:Q40"/>
    <mergeCell ref="R30:R32"/>
    <mergeCell ref="S30:S32"/>
    <mergeCell ref="A33:A36"/>
    <mergeCell ref="B33:B35"/>
    <mergeCell ref="O33:O36"/>
    <mergeCell ref="P33:P36"/>
    <mergeCell ref="Q33:Q36"/>
    <mergeCell ref="R33:R36"/>
    <mergeCell ref="S33:S36"/>
    <mergeCell ref="A30:A32"/>
    <mergeCell ref="B30:B31"/>
    <mergeCell ref="N30:N32"/>
    <mergeCell ref="O30:O32"/>
    <mergeCell ref="P30:P32"/>
    <mergeCell ref="Q30:Q32"/>
    <mergeCell ref="Q19:Q21"/>
    <mergeCell ref="R19:R21"/>
    <mergeCell ref="A22:A25"/>
    <mergeCell ref="B22:B24"/>
    <mergeCell ref="N22:N25"/>
    <mergeCell ref="O22:O25"/>
    <mergeCell ref="P22:P25"/>
    <mergeCell ref="Q22:Q25"/>
    <mergeCell ref="R22:R25"/>
    <mergeCell ref="A15:A16"/>
    <mergeCell ref="A19:A21"/>
    <mergeCell ref="B19:B20"/>
    <mergeCell ref="N19:N21"/>
    <mergeCell ref="O19:O21"/>
    <mergeCell ref="P19:P21"/>
    <mergeCell ref="R9:R10"/>
    <mergeCell ref="A11:A12"/>
    <mergeCell ref="N11:N12"/>
    <mergeCell ref="O11:O12"/>
    <mergeCell ref="P11:P12"/>
    <mergeCell ref="Q11:Q12"/>
    <mergeCell ref="R11:R12"/>
    <mergeCell ref="O5:O6"/>
    <mergeCell ref="P5:P6"/>
    <mergeCell ref="Q5:Q6"/>
    <mergeCell ref="R5:R6"/>
    <mergeCell ref="S5:S6"/>
    <mergeCell ref="A9:A10"/>
    <mergeCell ref="N9:N10"/>
    <mergeCell ref="O9:O10"/>
    <mergeCell ref="P9:P10"/>
    <mergeCell ref="Q9:Q10"/>
    <mergeCell ref="I5:I6"/>
    <mergeCell ref="J5:J6"/>
    <mergeCell ref="K5:K6"/>
    <mergeCell ref="L5:L6"/>
    <mergeCell ref="M5:M6"/>
    <mergeCell ref="N5:N6"/>
    <mergeCell ref="A1:S3"/>
    <mergeCell ref="A4:A6"/>
    <mergeCell ref="B4:B6"/>
    <mergeCell ref="M4:S4"/>
    <mergeCell ref="C5:C6"/>
    <mergeCell ref="D5:D6"/>
    <mergeCell ref="E5:E6"/>
    <mergeCell ref="F5:F6"/>
    <mergeCell ref="G5:G6"/>
    <mergeCell ref="H5:H6"/>
  </mergeCells>
  <printOptions horizontalCentered="1"/>
  <pageMargins left="0.74803149606299213" right="0.74803149606299213" top="0.98425196850393704" bottom="0.98425196850393704" header="0" footer="0"/>
  <pageSetup scale="59" orientation="portrait" r:id="rId1"/>
  <headerFooter alignWithMargins="0"/>
  <rowBreaks count="1" manualBreakCount="1">
    <brk id="123" max="1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41</vt:lpstr>
      <vt:lpstr>'41'!Área_de_impresión</vt:lpstr>
      <vt:lpstr>'41'!Títulos_a_imprimir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HALL</dc:creator>
  <cp:lastModifiedBy>ERIC HALL</cp:lastModifiedBy>
  <cp:lastPrinted>2020-02-27T15:23:14Z</cp:lastPrinted>
  <dcterms:created xsi:type="dcterms:W3CDTF">2020-02-27T15:22:49Z</dcterms:created>
  <dcterms:modified xsi:type="dcterms:W3CDTF">2020-02-27T15:23:51Z</dcterms:modified>
</cp:coreProperties>
</file>