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CENSOS\AGROPECUARIO\Precios\Precios Pagados\Boletín 2014\"/>
    </mc:Choice>
  </mc:AlternateContent>
  <bookViews>
    <workbookView xWindow="0" yWindow="2880" windowWidth="16392" windowHeight="5928" tabRatio="915"/>
  </bookViews>
  <sheets>
    <sheet name="Indice Los Santos" sheetId="17" r:id="rId1"/>
    <sheet name="APEROS DE LABRANZA" sheetId="7" state="hidden" r:id="rId2"/>
    <sheet name="COMBUSTIBLES Y REPUESTOS" sheetId="12" state="hidden" r:id="rId3"/>
    <sheet name="MAQUINARIA AGRÍCOLA" sheetId="13" state="hidden" r:id="rId4"/>
    <sheet name="MATERIALES DE CONSTRUCCIÓN" sheetId="9" state="hidden" r:id="rId5"/>
    <sheet name="MEDICINA VETERINARIA" sheetId="10" state="hidden" r:id="rId6"/>
    <sheet name="HERBICIDAS, FUNGICIDAS E INSECT" sheetId="11" state="hidden" r:id="rId7"/>
    <sheet name="completo + calculos" sheetId="14" state="hidden" r:id="rId8"/>
    <sheet name="Hoja2" sheetId="15" state="hidden" r:id="rId9"/>
  </sheets>
  <externalReferences>
    <externalReference r:id="rId10"/>
  </externalReferences>
  <definedNames>
    <definedName name="_xlnm.Print_Area" localSheetId="0">'Indice Los Santos'!$A$1:$F$1295</definedName>
    <definedName name="_xlnm.Print_Titles" localSheetId="0">'Indice Los Santos'!$1:$4</definedName>
  </definedNames>
  <calcPr calcId="152511"/>
</workbook>
</file>

<file path=xl/calcChain.xml><?xml version="1.0" encoding="utf-8"?>
<calcChain xmlns="http://schemas.openxmlformats.org/spreadsheetml/2006/main">
  <c r="G168" i="11" l="1"/>
  <c r="A168" i="11"/>
  <c r="B168" i="11"/>
  <c r="C168" i="11"/>
  <c r="B169" i="11"/>
  <c r="C169" i="11"/>
  <c r="D169" i="11"/>
  <c r="E169" i="11"/>
  <c r="F169" i="11"/>
  <c r="H169" i="11" s="1"/>
  <c r="H168" i="11" s="1"/>
  <c r="K169" i="11"/>
  <c r="K168" i="11" s="1"/>
  <c r="G163" i="11"/>
  <c r="A163" i="11"/>
  <c r="B163" i="11"/>
  <c r="C163" i="11"/>
  <c r="B164" i="11"/>
  <c r="C164" i="11"/>
  <c r="D164" i="11"/>
  <c r="E164" i="11"/>
  <c r="F164" i="11"/>
  <c r="K164" i="11"/>
  <c r="B165" i="11"/>
  <c r="C165" i="11"/>
  <c r="D165" i="11"/>
  <c r="E165" i="11"/>
  <c r="F165" i="11"/>
  <c r="H165" i="11" s="1"/>
  <c r="K165" i="11"/>
  <c r="B166" i="11"/>
  <c r="C166" i="11"/>
  <c r="D166" i="11"/>
  <c r="E166" i="11"/>
  <c r="F166" i="11"/>
  <c r="H166" i="11" s="1"/>
  <c r="K166" i="11"/>
  <c r="A160" i="11"/>
  <c r="B160" i="11"/>
  <c r="C160" i="11"/>
  <c r="B161" i="11"/>
  <c r="C161" i="11"/>
  <c r="D161" i="11"/>
  <c r="E161" i="11"/>
  <c r="F161" i="11"/>
  <c r="F160" i="11" s="1"/>
  <c r="G161" i="11"/>
  <c r="G160" i="11" s="1"/>
  <c r="K161" i="11"/>
  <c r="K160" i="11" s="1"/>
  <c r="A157" i="11"/>
  <c r="B157" i="11"/>
  <c r="C157" i="11"/>
  <c r="B158" i="11"/>
  <c r="C158" i="11"/>
  <c r="D158" i="11"/>
  <c r="E158" i="11"/>
  <c r="F158" i="11"/>
  <c r="G158" i="11"/>
  <c r="K158" i="11"/>
  <c r="K157" i="11" s="1"/>
  <c r="A154" i="11"/>
  <c r="B154" i="11"/>
  <c r="C154" i="11"/>
  <c r="B155" i="11"/>
  <c r="C155" i="11"/>
  <c r="D155" i="11"/>
  <c r="E155" i="11"/>
  <c r="F155" i="11"/>
  <c r="G155" i="11"/>
  <c r="K155" i="11"/>
  <c r="K154" i="11" s="1"/>
  <c r="A148" i="11"/>
  <c r="B148" i="11"/>
  <c r="C148" i="11"/>
  <c r="B149" i="11"/>
  <c r="C149" i="11"/>
  <c r="D149" i="11"/>
  <c r="E149" i="11"/>
  <c r="F149" i="11"/>
  <c r="K149" i="11"/>
  <c r="B150" i="11"/>
  <c r="C150" i="11"/>
  <c r="D150" i="11"/>
  <c r="E150" i="11"/>
  <c r="F150" i="11"/>
  <c r="H150" i="11" s="1"/>
  <c r="K150" i="11"/>
  <c r="B151" i="11"/>
  <c r="C151" i="11"/>
  <c r="D151" i="11"/>
  <c r="E151" i="11"/>
  <c r="F151" i="11"/>
  <c r="H151" i="11" s="1"/>
  <c r="K151" i="11"/>
  <c r="B152" i="11"/>
  <c r="C152" i="11"/>
  <c r="D152" i="11"/>
  <c r="E152" i="11"/>
  <c r="F152" i="11"/>
  <c r="G152" i="11"/>
  <c r="G148" i="11" s="1"/>
  <c r="K152" i="11"/>
  <c r="H144" i="11"/>
  <c r="H142" i="11"/>
  <c r="H141" i="11"/>
  <c r="A139" i="11"/>
  <c r="B139" i="11"/>
  <c r="C139" i="11"/>
  <c r="B140" i="11"/>
  <c r="C140" i="11"/>
  <c r="D140" i="11"/>
  <c r="E140" i="11"/>
  <c r="F140" i="11"/>
  <c r="G140" i="11"/>
  <c r="K140" i="11"/>
  <c r="B141" i="11"/>
  <c r="C141" i="11"/>
  <c r="D141" i="11"/>
  <c r="E141" i="11"/>
  <c r="B142" i="11"/>
  <c r="C142" i="11"/>
  <c r="D142" i="11"/>
  <c r="E142" i="11"/>
  <c r="B143" i="11"/>
  <c r="C143" i="11"/>
  <c r="D143" i="11"/>
  <c r="E143" i="11"/>
  <c r="G143" i="11"/>
  <c r="H143" i="11" s="1"/>
  <c r="B144" i="11"/>
  <c r="C144" i="11"/>
  <c r="D144" i="11"/>
  <c r="E144" i="11"/>
  <c r="B145" i="11"/>
  <c r="C145" i="11"/>
  <c r="D145" i="11"/>
  <c r="E145" i="11"/>
  <c r="G145" i="11"/>
  <c r="H145" i="11" s="1"/>
  <c r="B146" i="11"/>
  <c r="C146" i="11"/>
  <c r="D146" i="11"/>
  <c r="E146" i="11"/>
  <c r="F146" i="11"/>
  <c r="G146" i="11"/>
  <c r="K146" i="11"/>
  <c r="A136" i="11"/>
  <c r="B136" i="11"/>
  <c r="C136" i="11"/>
  <c r="B137" i="11"/>
  <c r="C137" i="11"/>
  <c r="D137" i="11"/>
  <c r="E137" i="11"/>
  <c r="F137" i="11"/>
  <c r="G137" i="11"/>
  <c r="K137" i="11"/>
  <c r="G157" i="11" l="1"/>
  <c r="G154" i="11" s="1"/>
  <c r="H140" i="11"/>
  <c r="H152" i="11"/>
  <c r="H155" i="11"/>
  <c r="H158" i="11"/>
  <c r="F148" i="11"/>
  <c r="H149" i="11"/>
  <c r="K163" i="11"/>
  <c r="K134" i="11"/>
  <c r="F134" i="11"/>
  <c r="K139" i="11"/>
  <c r="F139" i="11"/>
  <c r="G139" i="11"/>
  <c r="G136" i="11" s="1"/>
  <c r="K148" i="11"/>
  <c r="F163" i="11"/>
  <c r="K136" i="11"/>
  <c r="H137" i="11"/>
  <c r="H146" i="11"/>
  <c r="F154" i="11"/>
  <c r="H164" i="11"/>
  <c r="F136" i="11"/>
  <c r="F157" i="11"/>
  <c r="H161" i="11"/>
  <c r="H160" i="11" s="1"/>
  <c r="H157" i="11" s="1"/>
  <c r="F168" i="11"/>
  <c r="H148" i="11"/>
  <c r="H163" i="11"/>
  <c r="H139" i="11"/>
  <c r="G134" i="11" l="1"/>
  <c r="H154" i="11"/>
  <c r="H136" i="11"/>
  <c r="F129" i="11"/>
  <c r="H129" i="11" s="1"/>
  <c r="K129" i="11"/>
  <c r="F132" i="11"/>
  <c r="H132" i="11" s="1"/>
  <c r="G132" i="11"/>
  <c r="K132" i="11"/>
  <c r="A127" i="11"/>
  <c r="B127" i="11"/>
  <c r="C127" i="11"/>
  <c r="B128" i="11"/>
  <c r="C128" i="11"/>
  <c r="D128" i="11"/>
  <c r="E128" i="11"/>
  <c r="F128" i="11"/>
  <c r="G128" i="11"/>
  <c r="K128" i="11"/>
  <c r="B129" i="11"/>
  <c r="C129" i="11"/>
  <c r="D129" i="11"/>
  <c r="E129" i="11"/>
  <c r="B130" i="11"/>
  <c r="C130" i="11"/>
  <c r="D130" i="11"/>
  <c r="E130" i="11"/>
  <c r="F130" i="11"/>
  <c r="H130" i="11" s="1"/>
  <c r="K130" i="11"/>
  <c r="B131" i="11"/>
  <c r="C131" i="11"/>
  <c r="D131" i="11"/>
  <c r="E131" i="11"/>
  <c r="F131" i="11"/>
  <c r="G131" i="11"/>
  <c r="K131" i="11"/>
  <c r="B132" i="11"/>
  <c r="C132" i="11"/>
  <c r="D132" i="11"/>
  <c r="E132" i="11"/>
  <c r="A123" i="11"/>
  <c r="B123" i="11"/>
  <c r="C123" i="11"/>
  <c r="B124" i="11"/>
  <c r="C124" i="11"/>
  <c r="D124" i="11"/>
  <c r="E124" i="11"/>
  <c r="F124" i="11"/>
  <c r="K124" i="11"/>
  <c r="B125" i="11"/>
  <c r="C125" i="11"/>
  <c r="D125" i="11"/>
  <c r="E125" i="11"/>
  <c r="F125" i="11"/>
  <c r="G125" i="11"/>
  <c r="G123" i="11" s="1"/>
  <c r="K125" i="11"/>
  <c r="A120" i="11"/>
  <c r="B120" i="11"/>
  <c r="C120" i="11"/>
  <c r="B121" i="11"/>
  <c r="C121" i="11"/>
  <c r="D121" i="11"/>
  <c r="E121" i="11"/>
  <c r="F121" i="11"/>
  <c r="F120" i="11" s="1"/>
  <c r="G121" i="11"/>
  <c r="K121" i="11"/>
  <c r="K120" i="11" s="1"/>
  <c r="H116" i="11"/>
  <c r="A113" i="11"/>
  <c r="B113" i="11"/>
  <c r="C113" i="11"/>
  <c r="B114" i="11"/>
  <c r="C114" i="11"/>
  <c r="D114" i="11"/>
  <c r="E114" i="11"/>
  <c r="F114" i="11"/>
  <c r="G114" i="11"/>
  <c r="K114" i="11"/>
  <c r="B115" i="11"/>
  <c r="C115" i="11"/>
  <c r="D115" i="11"/>
  <c r="E115" i="11"/>
  <c r="F115" i="11"/>
  <c r="H115" i="11" s="1"/>
  <c r="K115" i="11"/>
  <c r="B116" i="11"/>
  <c r="C116" i="11"/>
  <c r="D116" i="11"/>
  <c r="E116" i="11"/>
  <c r="B117" i="11"/>
  <c r="C117" i="11"/>
  <c r="D117" i="11"/>
  <c r="E117" i="11"/>
  <c r="F117" i="11"/>
  <c r="G117" i="11"/>
  <c r="K117" i="11"/>
  <c r="B118" i="11"/>
  <c r="C118" i="11"/>
  <c r="D118" i="11"/>
  <c r="E118" i="11"/>
  <c r="F118" i="11"/>
  <c r="H118" i="11" s="1"/>
  <c r="K118" i="11"/>
  <c r="G110" i="11"/>
  <c r="A110" i="11"/>
  <c r="B110" i="11"/>
  <c r="C110" i="11"/>
  <c r="B111" i="11"/>
  <c r="C111" i="11"/>
  <c r="D111" i="11"/>
  <c r="E111" i="11"/>
  <c r="F111" i="11"/>
  <c r="H111" i="11" s="1"/>
  <c r="K111" i="11"/>
  <c r="K110" i="11" s="1"/>
  <c r="A107" i="11"/>
  <c r="B107" i="11"/>
  <c r="C107" i="11"/>
  <c r="B108" i="11"/>
  <c r="C108" i="11"/>
  <c r="D108" i="11"/>
  <c r="E108" i="11"/>
  <c r="F108" i="11"/>
  <c r="G108" i="11"/>
  <c r="G107" i="11" s="1"/>
  <c r="K108" i="11"/>
  <c r="K107" i="11" s="1"/>
  <c r="F105" i="11" l="1"/>
  <c r="H117" i="11"/>
  <c r="H125" i="11"/>
  <c r="G120" i="11"/>
  <c r="F110" i="11"/>
  <c r="F123" i="11"/>
  <c r="G113" i="11"/>
  <c r="K113" i="11"/>
  <c r="F113" i="11"/>
  <c r="K123" i="11"/>
  <c r="H108" i="11"/>
  <c r="H107" i="11" s="1"/>
  <c r="K105" i="11"/>
  <c r="F107" i="11"/>
  <c r="H114" i="11"/>
  <c r="H113" i="11" s="1"/>
  <c r="H121" i="11"/>
  <c r="H124" i="11"/>
  <c r="H131" i="11"/>
  <c r="G127" i="11"/>
  <c r="F127" i="11"/>
  <c r="H128" i="11"/>
  <c r="H127" i="11" s="1"/>
  <c r="H134" i="11"/>
  <c r="I136" i="11" s="1"/>
  <c r="K127" i="11"/>
  <c r="H110" i="11"/>
  <c r="G105" i="11" l="1"/>
  <c r="H123" i="11"/>
  <c r="H120" i="11"/>
  <c r="I154" i="11"/>
  <c r="I168" i="11"/>
  <c r="I148" i="11"/>
  <c r="I157" i="11"/>
  <c r="I163" i="11"/>
  <c r="I139" i="11"/>
  <c r="I160" i="11"/>
  <c r="H105" i="11"/>
  <c r="I113" i="11" s="1"/>
  <c r="H100" i="11"/>
  <c r="G99" i="11"/>
  <c r="A99" i="11"/>
  <c r="B99" i="11"/>
  <c r="C99" i="11"/>
  <c r="B100" i="11"/>
  <c r="C100" i="11"/>
  <c r="D100" i="11"/>
  <c r="E100" i="11"/>
  <c r="B101" i="11"/>
  <c r="C101" i="11"/>
  <c r="D101" i="11"/>
  <c r="E101" i="11"/>
  <c r="F101" i="11"/>
  <c r="H101" i="11" s="1"/>
  <c r="K101" i="11"/>
  <c r="B102" i="11"/>
  <c r="C102" i="11"/>
  <c r="D102" i="11"/>
  <c r="E102" i="11"/>
  <c r="F102" i="11"/>
  <c r="H102" i="11" s="1"/>
  <c r="K102" i="11"/>
  <c r="B103" i="11"/>
  <c r="C103" i="11"/>
  <c r="D103" i="11"/>
  <c r="E103" i="11"/>
  <c r="F103" i="11"/>
  <c r="H103" i="11" s="1"/>
  <c r="K103" i="11"/>
  <c r="A95" i="11"/>
  <c r="B95" i="11"/>
  <c r="C95" i="11"/>
  <c r="B96" i="11"/>
  <c r="C96" i="11"/>
  <c r="D96" i="11"/>
  <c r="E96" i="11"/>
  <c r="G96" i="11"/>
  <c r="B97" i="11"/>
  <c r="C97" i="11"/>
  <c r="D97" i="11"/>
  <c r="E97" i="11"/>
  <c r="F97" i="11"/>
  <c r="G97" i="11"/>
  <c r="K97" i="11"/>
  <c r="K95" i="11" s="1"/>
  <c r="A91" i="11"/>
  <c r="B91" i="11"/>
  <c r="C91" i="11"/>
  <c r="B92" i="11"/>
  <c r="C92" i="11"/>
  <c r="D92" i="11"/>
  <c r="E92" i="11"/>
  <c r="F92" i="11"/>
  <c r="K92" i="11"/>
  <c r="B93" i="11"/>
  <c r="C93" i="11"/>
  <c r="D93" i="11"/>
  <c r="E93" i="11"/>
  <c r="F93" i="11"/>
  <c r="G93" i="11"/>
  <c r="G91" i="11" s="1"/>
  <c r="K93" i="11"/>
  <c r="H87" i="11"/>
  <c r="A84" i="11"/>
  <c r="B84" i="11"/>
  <c r="C84" i="11"/>
  <c r="B85" i="11"/>
  <c r="C85" i="11"/>
  <c r="D85" i="11"/>
  <c r="E85" i="11"/>
  <c r="F85" i="11"/>
  <c r="G85" i="11"/>
  <c r="K85" i="11"/>
  <c r="B86" i="11"/>
  <c r="C86" i="11"/>
  <c r="D86" i="11"/>
  <c r="E86" i="11"/>
  <c r="F86" i="11"/>
  <c r="G86" i="11"/>
  <c r="K86" i="11"/>
  <c r="B87" i="11"/>
  <c r="C87" i="11"/>
  <c r="D87" i="11"/>
  <c r="E87" i="11"/>
  <c r="B88" i="11"/>
  <c r="C88" i="11"/>
  <c r="D88" i="11"/>
  <c r="E88" i="11"/>
  <c r="F88" i="11"/>
  <c r="G88" i="11"/>
  <c r="K88" i="11"/>
  <c r="B89" i="11"/>
  <c r="C89" i="11"/>
  <c r="D89" i="11"/>
  <c r="E89" i="11"/>
  <c r="F89" i="11"/>
  <c r="G89" i="11"/>
  <c r="K89" i="11"/>
  <c r="H81" i="11"/>
  <c r="H86" i="11" l="1"/>
  <c r="H93" i="11"/>
  <c r="H89" i="11"/>
  <c r="H97" i="11"/>
  <c r="I123" i="11"/>
  <c r="F91" i="11"/>
  <c r="G84" i="11"/>
  <c r="H88" i="11"/>
  <c r="K84" i="11"/>
  <c r="H85" i="11"/>
  <c r="K91" i="11"/>
  <c r="G95" i="11"/>
  <c r="K99" i="11"/>
  <c r="I110" i="11"/>
  <c r="H92" i="11"/>
  <c r="H91" i="11" s="1"/>
  <c r="F95" i="11"/>
  <c r="F99" i="11"/>
  <c r="I127" i="11"/>
  <c r="I107" i="11"/>
  <c r="F84" i="11"/>
  <c r="H96" i="11"/>
  <c r="H99" i="11"/>
  <c r="I120" i="11"/>
  <c r="A79" i="11"/>
  <c r="B79" i="11"/>
  <c r="C79" i="11"/>
  <c r="B80" i="11"/>
  <c r="C80" i="11"/>
  <c r="D80" i="11"/>
  <c r="E80" i="11"/>
  <c r="F80" i="11"/>
  <c r="G80" i="11"/>
  <c r="K80" i="11"/>
  <c r="B81" i="11"/>
  <c r="C81" i="11"/>
  <c r="D81" i="11"/>
  <c r="E81" i="11"/>
  <c r="B82" i="11"/>
  <c r="C82" i="11"/>
  <c r="D82" i="11"/>
  <c r="E82" i="11"/>
  <c r="F82" i="11"/>
  <c r="G82" i="11"/>
  <c r="K82" i="11"/>
  <c r="A76" i="11"/>
  <c r="B76" i="11"/>
  <c r="C76" i="11"/>
  <c r="B77" i="11"/>
  <c r="C77" i="11"/>
  <c r="D77" i="11"/>
  <c r="E77" i="11"/>
  <c r="F77" i="11"/>
  <c r="G77" i="11"/>
  <c r="G76" i="11" s="1"/>
  <c r="K77" i="11"/>
  <c r="K76" i="11" s="1"/>
  <c r="A69" i="11"/>
  <c r="B69" i="11"/>
  <c r="C69" i="11"/>
  <c r="B70" i="11"/>
  <c r="C70" i="11"/>
  <c r="D70" i="11"/>
  <c r="E70" i="11"/>
  <c r="F70" i="11"/>
  <c r="G70" i="11"/>
  <c r="K70" i="11"/>
  <c r="B71" i="11"/>
  <c r="C71" i="11"/>
  <c r="D71" i="11"/>
  <c r="E71" i="11"/>
  <c r="F71" i="11"/>
  <c r="G71" i="11"/>
  <c r="K71" i="11"/>
  <c r="B72" i="11"/>
  <c r="C72" i="11"/>
  <c r="D72" i="11"/>
  <c r="E72" i="11"/>
  <c r="F72" i="11"/>
  <c r="H72" i="11" s="1"/>
  <c r="K72" i="11"/>
  <c r="B73" i="11"/>
  <c r="C73" i="11"/>
  <c r="D73" i="11"/>
  <c r="E73" i="11"/>
  <c r="F73" i="11"/>
  <c r="G73" i="11"/>
  <c r="K73" i="11"/>
  <c r="B74" i="11"/>
  <c r="C74" i="11"/>
  <c r="D74" i="11"/>
  <c r="E74" i="11"/>
  <c r="F74" i="11"/>
  <c r="G74" i="11"/>
  <c r="K74" i="11"/>
  <c r="A64" i="11"/>
  <c r="B64" i="11"/>
  <c r="C64" i="11"/>
  <c r="B65" i="11"/>
  <c r="C65" i="11"/>
  <c r="D65" i="11"/>
  <c r="E65" i="11"/>
  <c r="F65" i="11"/>
  <c r="H65" i="11" s="1"/>
  <c r="K65" i="11"/>
  <c r="B66" i="11"/>
  <c r="C66" i="11"/>
  <c r="D66" i="11"/>
  <c r="E66" i="11"/>
  <c r="F66" i="11"/>
  <c r="H66" i="11" s="1"/>
  <c r="K66" i="11"/>
  <c r="B67" i="11"/>
  <c r="C67" i="11"/>
  <c r="D67" i="11"/>
  <c r="E67" i="11"/>
  <c r="F67" i="11"/>
  <c r="G67" i="11"/>
  <c r="G64" i="11" s="1"/>
  <c r="K67" i="11"/>
  <c r="A59" i="11"/>
  <c r="B59" i="11"/>
  <c r="C59" i="11"/>
  <c r="B60" i="11"/>
  <c r="C60" i="11"/>
  <c r="D60" i="11"/>
  <c r="E60" i="11"/>
  <c r="F60" i="11"/>
  <c r="G60" i="11"/>
  <c r="K60" i="11"/>
  <c r="B61" i="11"/>
  <c r="C61" i="11"/>
  <c r="D61" i="11"/>
  <c r="E61" i="11"/>
  <c r="F61" i="11"/>
  <c r="G61" i="11"/>
  <c r="K61" i="11"/>
  <c r="B62" i="11"/>
  <c r="C62" i="11"/>
  <c r="D62" i="11"/>
  <c r="E62" i="11"/>
  <c r="F62" i="11"/>
  <c r="G62" i="11"/>
  <c r="K62" i="11"/>
  <c r="H55" i="11"/>
  <c r="H52" i="11"/>
  <c r="A49" i="11"/>
  <c r="B49" i="11"/>
  <c r="C49" i="11"/>
  <c r="B50" i="11"/>
  <c r="C50" i="11"/>
  <c r="D50" i="11"/>
  <c r="E50" i="11"/>
  <c r="F50" i="11"/>
  <c r="H50" i="11" s="1"/>
  <c r="K50" i="11"/>
  <c r="B51" i="11"/>
  <c r="C51" i="11"/>
  <c r="D51" i="11"/>
  <c r="E51" i="11"/>
  <c r="F51" i="11"/>
  <c r="H51" i="11" s="1"/>
  <c r="K51" i="11"/>
  <c r="B52" i="11"/>
  <c r="C52" i="11"/>
  <c r="D52" i="11"/>
  <c r="E52" i="11"/>
  <c r="B53" i="11"/>
  <c r="C53" i="11"/>
  <c r="D53" i="11"/>
  <c r="E53" i="11"/>
  <c r="F53" i="11"/>
  <c r="G53" i="11"/>
  <c r="K53" i="11"/>
  <c r="B54" i="11"/>
  <c r="C54" i="11"/>
  <c r="D54" i="11"/>
  <c r="E54" i="11"/>
  <c r="F54" i="11"/>
  <c r="G54" i="11"/>
  <c r="K54" i="11"/>
  <c r="B55" i="11"/>
  <c r="C55" i="11"/>
  <c r="D55" i="11"/>
  <c r="E55" i="11"/>
  <c r="B56" i="11"/>
  <c r="C56" i="11"/>
  <c r="D56" i="11"/>
  <c r="E56" i="11"/>
  <c r="F56" i="11"/>
  <c r="G56" i="11"/>
  <c r="K56" i="11"/>
  <c r="B57" i="11"/>
  <c r="C57" i="11"/>
  <c r="D57" i="11"/>
  <c r="E57" i="11"/>
  <c r="F57" i="11"/>
  <c r="H57" i="11" s="1"/>
  <c r="K57" i="11"/>
  <c r="A45" i="11"/>
  <c r="B45" i="11"/>
  <c r="C45" i="11"/>
  <c r="B46" i="11"/>
  <c r="C46" i="11"/>
  <c r="D46" i="11"/>
  <c r="E46" i="11"/>
  <c r="F46" i="11"/>
  <c r="G46" i="11"/>
  <c r="K46" i="11"/>
  <c r="B47" i="11"/>
  <c r="C47" i="11"/>
  <c r="D47" i="11"/>
  <c r="E47" i="11"/>
  <c r="F47" i="11"/>
  <c r="G47" i="11"/>
  <c r="K47" i="11"/>
  <c r="A41" i="11"/>
  <c r="B41" i="11"/>
  <c r="C41" i="11"/>
  <c r="B42" i="11"/>
  <c r="C42" i="11"/>
  <c r="D42" i="11"/>
  <c r="E42" i="11"/>
  <c r="F42" i="11"/>
  <c r="G42" i="11"/>
  <c r="G41" i="11" s="1"/>
  <c r="K42" i="11"/>
  <c r="B43" i="11"/>
  <c r="C43" i="11"/>
  <c r="D43" i="11"/>
  <c r="E43" i="11"/>
  <c r="F43" i="11"/>
  <c r="H43" i="11" s="1"/>
  <c r="K43" i="11"/>
  <c r="H31" i="11"/>
  <c r="A27" i="11"/>
  <c r="B27" i="11"/>
  <c r="C27" i="11"/>
  <c r="B28" i="11"/>
  <c r="C28" i="11"/>
  <c r="D28" i="11"/>
  <c r="E28" i="11"/>
  <c r="F28" i="11"/>
  <c r="G28" i="11"/>
  <c r="K28" i="11"/>
  <c r="B29" i="11"/>
  <c r="C29" i="11"/>
  <c r="D29" i="11"/>
  <c r="E29" i="11"/>
  <c r="F29" i="11"/>
  <c r="G29" i="11"/>
  <c r="K29" i="11"/>
  <c r="B30" i="11"/>
  <c r="C30" i="11"/>
  <c r="D30" i="11"/>
  <c r="E30" i="11"/>
  <c r="F30" i="11"/>
  <c r="H30" i="11" s="1"/>
  <c r="K30" i="11"/>
  <c r="B31" i="11"/>
  <c r="C31" i="11"/>
  <c r="D31" i="11"/>
  <c r="E31" i="11"/>
  <c r="B32" i="11"/>
  <c r="C32" i="11"/>
  <c r="D32" i="11"/>
  <c r="E32" i="11"/>
  <c r="G32" i="11"/>
  <c r="H32" i="11" s="1"/>
  <c r="B33" i="11"/>
  <c r="C33" i="11"/>
  <c r="D33" i="11"/>
  <c r="E33" i="11"/>
  <c r="F33" i="11"/>
  <c r="H33" i="11" s="1"/>
  <c r="K33" i="11"/>
  <c r="B34" i="11"/>
  <c r="C34" i="11"/>
  <c r="D34" i="11"/>
  <c r="E34" i="11"/>
  <c r="F34" i="11"/>
  <c r="G34" i="11"/>
  <c r="K34" i="11"/>
  <c r="B35" i="11"/>
  <c r="C35" i="11"/>
  <c r="D35" i="11"/>
  <c r="E35" i="11"/>
  <c r="F35" i="11"/>
  <c r="G35" i="11"/>
  <c r="K35" i="11"/>
  <c r="B36" i="11"/>
  <c r="C36" i="11"/>
  <c r="D36" i="11"/>
  <c r="E36" i="11"/>
  <c r="F36" i="11"/>
  <c r="G36" i="11"/>
  <c r="K36" i="11"/>
  <c r="B37" i="11"/>
  <c r="C37" i="11"/>
  <c r="D37" i="11"/>
  <c r="E37" i="11"/>
  <c r="F37" i="11"/>
  <c r="H37" i="11" s="1"/>
  <c r="K37" i="11"/>
  <c r="B38" i="11"/>
  <c r="C38" i="11"/>
  <c r="D38" i="11"/>
  <c r="E38" i="11"/>
  <c r="F38" i="11"/>
  <c r="H38" i="11" s="1"/>
  <c r="K38" i="11"/>
  <c r="B39" i="11"/>
  <c r="C39" i="11"/>
  <c r="D39" i="11"/>
  <c r="E39" i="11"/>
  <c r="F39" i="11"/>
  <c r="G39" i="11"/>
  <c r="K39" i="11"/>
  <c r="A14" i="11"/>
  <c r="B14" i="11"/>
  <c r="C14" i="11"/>
  <c r="A15" i="11"/>
  <c r="B15" i="11"/>
  <c r="C15" i="11"/>
  <c r="D15" i="11"/>
  <c r="E15" i="11"/>
  <c r="G15" i="11"/>
  <c r="A16" i="11"/>
  <c r="B16" i="11"/>
  <c r="C16" i="11"/>
  <c r="D16" i="11"/>
  <c r="E16" i="11"/>
  <c r="F16" i="11"/>
  <c r="G16" i="11"/>
  <c r="K16" i="11"/>
  <c r="A17" i="11"/>
  <c r="B17" i="11"/>
  <c r="C17" i="11"/>
  <c r="D17" i="11"/>
  <c r="E17" i="11"/>
  <c r="F17" i="11"/>
  <c r="G17" i="11"/>
  <c r="K17" i="11"/>
  <c r="A18" i="11"/>
  <c r="B18" i="11"/>
  <c r="C18" i="11"/>
  <c r="D18" i="11"/>
  <c r="E18" i="11"/>
  <c r="F18" i="11"/>
  <c r="G18" i="11"/>
  <c r="K18" i="11"/>
  <c r="A19" i="11"/>
  <c r="B19" i="11"/>
  <c r="C19" i="11"/>
  <c r="D19" i="11"/>
  <c r="E19" i="11"/>
  <c r="F19" i="11"/>
  <c r="H19" i="11" s="1"/>
  <c r="K19" i="11"/>
  <c r="A20" i="11"/>
  <c r="B20" i="11"/>
  <c r="C20" i="11"/>
  <c r="D20" i="11"/>
  <c r="E20" i="11"/>
  <c r="F20" i="11"/>
  <c r="H20" i="11" s="1"/>
  <c r="K20" i="11"/>
  <c r="A21" i="11"/>
  <c r="B21" i="11"/>
  <c r="C21" i="11"/>
  <c r="D21" i="11"/>
  <c r="E21" i="11"/>
  <c r="F21" i="11"/>
  <c r="H21" i="11" s="1"/>
  <c r="K21" i="11"/>
  <c r="A22" i="11"/>
  <c r="B22" i="11"/>
  <c r="C22" i="11"/>
  <c r="D22" i="11"/>
  <c r="E22" i="11"/>
  <c r="F22" i="11"/>
  <c r="G22" i="11"/>
  <c r="K22" i="11"/>
  <c r="A23" i="11"/>
  <c r="B23" i="11"/>
  <c r="C23" i="11"/>
  <c r="D23" i="11"/>
  <c r="E23" i="11"/>
  <c r="F23" i="11"/>
  <c r="G23" i="11"/>
  <c r="K23" i="11"/>
  <c r="A24" i="11"/>
  <c r="B24" i="11"/>
  <c r="C24" i="11"/>
  <c r="D24" i="11"/>
  <c r="E24" i="11"/>
  <c r="F24" i="11"/>
  <c r="G24" i="11"/>
  <c r="K24" i="11"/>
  <c r="A25" i="11"/>
  <c r="B25" i="11"/>
  <c r="C25" i="11"/>
  <c r="D25" i="11"/>
  <c r="E25" i="11"/>
  <c r="F25" i="11"/>
  <c r="H25" i="11" s="1"/>
  <c r="K25" i="11"/>
  <c r="F271" i="10"/>
  <c r="G271" i="10"/>
  <c r="A271" i="10"/>
  <c r="B271" i="10"/>
  <c r="C271" i="10"/>
  <c r="B272" i="10"/>
  <c r="C272" i="10"/>
  <c r="D272" i="10"/>
  <c r="E272" i="10"/>
  <c r="H272" i="10"/>
  <c r="H271" i="10" s="1"/>
  <c r="A274" i="10"/>
  <c r="A275" i="10"/>
  <c r="B274" i="10"/>
  <c r="C274" i="10"/>
  <c r="B275" i="10"/>
  <c r="C275" i="10"/>
  <c r="D275" i="10"/>
  <c r="E275" i="10"/>
  <c r="F275" i="10"/>
  <c r="G275" i="10"/>
  <c r="K275" i="10"/>
  <c r="B276" i="10"/>
  <c r="C276" i="10"/>
  <c r="D276" i="10"/>
  <c r="E276" i="10"/>
  <c r="H276" i="10"/>
  <c r="B277" i="10"/>
  <c r="C277" i="10"/>
  <c r="D277" i="10"/>
  <c r="E277" i="10"/>
  <c r="F277" i="10"/>
  <c r="G277" i="10"/>
  <c r="K277" i="10"/>
  <c r="A263" i="10"/>
  <c r="B263" i="10"/>
  <c r="C263" i="10"/>
  <c r="B264" i="10"/>
  <c r="C264" i="10"/>
  <c r="D264" i="10"/>
  <c r="E264" i="10"/>
  <c r="F264" i="10"/>
  <c r="F263" i="10" s="1"/>
  <c r="G264" i="10"/>
  <c r="K264" i="10"/>
  <c r="K263" i="10" s="1"/>
  <c r="B265" i="10"/>
  <c r="C265" i="10"/>
  <c r="D265" i="10"/>
  <c r="E265" i="10"/>
  <c r="H265" i="10"/>
  <c r="B266" i="10"/>
  <c r="C266" i="10"/>
  <c r="D266" i="10"/>
  <c r="E266" i="10"/>
  <c r="H266" i="10"/>
  <c r="B267" i="10"/>
  <c r="C267" i="10"/>
  <c r="D267" i="10"/>
  <c r="E267" i="10"/>
  <c r="H267" i="10"/>
  <c r="A253" i="10"/>
  <c r="B253" i="10"/>
  <c r="C253" i="10"/>
  <c r="B254" i="10"/>
  <c r="C254" i="10"/>
  <c r="D254" i="10"/>
  <c r="E254" i="10"/>
  <c r="F254" i="10"/>
  <c r="G254" i="10"/>
  <c r="K254" i="10"/>
  <c r="B255" i="10"/>
  <c r="C255" i="10"/>
  <c r="D255" i="10"/>
  <c r="E255" i="10"/>
  <c r="F255" i="10"/>
  <c r="G255" i="10"/>
  <c r="K255" i="10"/>
  <c r="B256" i="10"/>
  <c r="C256" i="10"/>
  <c r="D256" i="10"/>
  <c r="E256" i="10"/>
  <c r="F256" i="10"/>
  <c r="G256" i="10"/>
  <c r="K256" i="10"/>
  <c r="B257" i="10"/>
  <c r="C257" i="10"/>
  <c r="D257" i="10"/>
  <c r="E257" i="10"/>
  <c r="F257" i="10"/>
  <c r="H257" i="10" s="1"/>
  <c r="K257" i="10"/>
  <c r="B258" i="10"/>
  <c r="C258" i="10"/>
  <c r="D258" i="10"/>
  <c r="E258" i="10"/>
  <c r="F258" i="10"/>
  <c r="K258" i="10"/>
  <c r="B259" i="10"/>
  <c r="C259" i="10"/>
  <c r="D259" i="10"/>
  <c r="E259" i="10"/>
  <c r="F259" i="10"/>
  <c r="H259" i="10" s="1"/>
  <c r="K259" i="10"/>
  <c r="B260" i="10"/>
  <c r="C260" i="10"/>
  <c r="D260" i="10"/>
  <c r="E260" i="10"/>
  <c r="F260" i="10"/>
  <c r="K260" i="10"/>
  <c r="B261" i="10"/>
  <c r="C261" i="10"/>
  <c r="D261" i="10"/>
  <c r="E261" i="10"/>
  <c r="F261" i="10"/>
  <c r="G261" i="10"/>
  <c r="K261" i="10"/>
  <c r="A247" i="10"/>
  <c r="B247" i="10"/>
  <c r="C247" i="10"/>
  <c r="B248" i="10"/>
  <c r="C248" i="10"/>
  <c r="D248" i="10"/>
  <c r="E248" i="10"/>
  <c r="F248" i="10"/>
  <c r="G248" i="10"/>
  <c r="K248" i="10"/>
  <c r="B249" i="10"/>
  <c r="C249" i="10"/>
  <c r="D249" i="10"/>
  <c r="E249" i="10"/>
  <c r="F249" i="10"/>
  <c r="G249" i="10"/>
  <c r="K249" i="10"/>
  <c r="A239" i="10"/>
  <c r="B239" i="10"/>
  <c r="C239" i="10"/>
  <c r="B240" i="10"/>
  <c r="C240" i="10"/>
  <c r="D240" i="10"/>
  <c r="F240" i="10"/>
  <c r="G240" i="10"/>
  <c r="K240" i="10"/>
  <c r="B241" i="10"/>
  <c r="C241" i="10"/>
  <c r="D241" i="10"/>
  <c r="E241" i="10"/>
  <c r="F241" i="10"/>
  <c r="G241" i="10"/>
  <c r="K241" i="10"/>
  <c r="B242" i="10"/>
  <c r="C242" i="10"/>
  <c r="D242" i="10"/>
  <c r="E242" i="10"/>
  <c r="H242" i="10"/>
  <c r="K242" i="10"/>
  <c r="B243" i="10"/>
  <c r="C243" i="10"/>
  <c r="D243" i="10"/>
  <c r="E243" i="10"/>
  <c r="H243" i="10"/>
  <c r="B244" i="10"/>
  <c r="C244" i="10"/>
  <c r="D244" i="10"/>
  <c r="E244" i="10"/>
  <c r="F244" i="10"/>
  <c r="G244" i="10"/>
  <c r="K244" i="10"/>
  <c r="B245" i="10"/>
  <c r="C245" i="10"/>
  <c r="D245" i="10"/>
  <c r="E245" i="10"/>
  <c r="F245" i="10"/>
  <c r="G245" i="10"/>
  <c r="K245" i="10"/>
  <c r="A224" i="10"/>
  <c r="B224" i="10"/>
  <c r="C224" i="10"/>
  <c r="B225" i="10"/>
  <c r="C225" i="10"/>
  <c r="D225" i="10"/>
  <c r="E225" i="10"/>
  <c r="F225" i="10"/>
  <c r="G225" i="10"/>
  <c r="K225" i="10"/>
  <c r="B226" i="10"/>
  <c r="C226" i="10"/>
  <c r="D226" i="10"/>
  <c r="E226" i="10"/>
  <c r="F226" i="10"/>
  <c r="G226" i="10"/>
  <c r="K226" i="10"/>
  <c r="B227" i="10"/>
  <c r="C227" i="10"/>
  <c r="D227" i="10"/>
  <c r="E227" i="10"/>
  <c r="F227" i="10"/>
  <c r="G227" i="10"/>
  <c r="K227" i="10"/>
  <c r="B228" i="10"/>
  <c r="C228" i="10"/>
  <c r="D228" i="10"/>
  <c r="E228" i="10"/>
  <c r="F228" i="10"/>
  <c r="G228" i="10"/>
  <c r="K228" i="10"/>
  <c r="B229" i="10"/>
  <c r="C229" i="10"/>
  <c r="D229" i="10"/>
  <c r="E229" i="10"/>
  <c r="F229" i="10"/>
  <c r="H229" i="10" s="1"/>
  <c r="K229" i="10"/>
  <c r="B230" i="10"/>
  <c r="C230" i="10"/>
  <c r="D230" i="10"/>
  <c r="E230" i="10"/>
  <c r="F230" i="10"/>
  <c r="G230" i="10"/>
  <c r="K230" i="10"/>
  <c r="B231" i="10"/>
  <c r="C231" i="10"/>
  <c r="D231" i="10"/>
  <c r="E231" i="10"/>
  <c r="F231" i="10"/>
  <c r="H231" i="10" s="1"/>
  <c r="K231" i="10"/>
  <c r="B232" i="10"/>
  <c r="C232" i="10"/>
  <c r="D232" i="10"/>
  <c r="E232" i="10"/>
  <c r="F232" i="10"/>
  <c r="K232" i="10"/>
  <c r="B233" i="10"/>
  <c r="C233" i="10"/>
  <c r="D233" i="10"/>
  <c r="E233" i="10"/>
  <c r="F233" i="10"/>
  <c r="H233" i="10" s="1"/>
  <c r="K233" i="10"/>
  <c r="B234" i="10"/>
  <c r="C234" i="10"/>
  <c r="D234" i="10"/>
  <c r="E234" i="10"/>
  <c r="F234" i="10"/>
  <c r="K234" i="10"/>
  <c r="B235" i="10"/>
  <c r="C235" i="10"/>
  <c r="D235" i="10"/>
  <c r="E235" i="10"/>
  <c r="F235" i="10"/>
  <c r="G235" i="10"/>
  <c r="K235" i="10"/>
  <c r="B236" i="10"/>
  <c r="C236" i="10"/>
  <c r="D236" i="10"/>
  <c r="E236" i="10"/>
  <c r="F236" i="10"/>
  <c r="G236" i="10"/>
  <c r="K236" i="10"/>
  <c r="B237" i="10"/>
  <c r="C237" i="10"/>
  <c r="D237" i="10"/>
  <c r="E237" i="10"/>
  <c r="F237" i="10"/>
  <c r="G237" i="10"/>
  <c r="K237" i="10"/>
  <c r="H84" i="11" l="1"/>
  <c r="H95" i="11"/>
  <c r="H227" i="10"/>
  <c r="H225" i="10"/>
  <c r="H245" i="10"/>
  <c r="H46" i="11"/>
  <c r="H56" i="11"/>
  <c r="H53" i="11"/>
  <c r="H62" i="11"/>
  <c r="G59" i="11"/>
  <c r="H67" i="11"/>
  <c r="H74" i="11"/>
  <c r="H71" i="11"/>
  <c r="G69" i="11"/>
  <c r="H36" i="11"/>
  <c r="H34" i="11"/>
  <c r="K41" i="11"/>
  <c r="H42" i="11"/>
  <c r="K59" i="11"/>
  <c r="F59" i="11"/>
  <c r="K247" i="10"/>
  <c r="F247" i="10"/>
  <c r="H261" i="10"/>
  <c r="H255" i="10"/>
  <c r="H277" i="10"/>
  <c r="H275" i="10"/>
  <c r="H24" i="11"/>
  <c r="H23" i="11"/>
  <c r="H22" i="11"/>
  <c r="H39" i="11"/>
  <c r="H35" i="11"/>
  <c r="H29" i="11"/>
  <c r="K27" i="11"/>
  <c r="H28" i="11"/>
  <c r="K45" i="11"/>
  <c r="H47" i="11"/>
  <c r="H45" i="11" s="1"/>
  <c r="G45" i="11"/>
  <c r="H54" i="11"/>
  <c r="G49" i="11"/>
  <c r="K49" i="11"/>
  <c r="H61" i="11"/>
  <c r="K64" i="11"/>
  <c r="H73" i="11"/>
  <c r="K69" i="11"/>
  <c r="F69" i="11"/>
  <c r="H77" i="11"/>
  <c r="H76" i="11" s="1"/>
  <c r="H41" i="11"/>
  <c r="H49" i="11"/>
  <c r="H64" i="11"/>
  <c r="K14" i="11"/>
  <c r="K9" i="11"/>
  <c r="K12" i="11"/>
  <c r="H16" i="11"/>
  <c r="F9" i="11"/>
  <c r="F12" i="11"/>
  <c r="K251" i="10"/>
  <c r="F251" i="10"/>
  <c r="H18" i="11"/>
  <c r="H17" i="11"/>
  <c r="G14" i="11"/>
  <c r="F27" i="11"/>
  <c r="F41" i="11"/>
  <c r="F45" i="11"/>
  <c r="F49" i="11"/>
  <c r="H60" i="11"/>
  <c r="H59" i="11" s="1"/>
  <c r="F64" i="11"/>
  <c r="H70" i="11"/>
  <c r="H69" i="11" s="1"/>
  <c r="F76" i="11"/>
  <c r="H82" i="11"/>
  <c r="G79" i="11"/>
  <c r="F79" i="11"/>
  <c r="H80" i="11"/>
  <c r="K269" i="10"/>
  <c r="G27" i="11"/>
  <c r="K79" i="11"/>
  <c r="H27" i="11"/>
  <c r="F14" i="11"/>
  <c r="H15" i="11"/>
  <c r="F269" i="10"/>
  <c r="K274" i="10"/>
  <c r="K271" i="10" s="1"/>
  <c r="H237" i="10"/>
  <c r="H235" i="10"/>
  <c r="G274" i="10"/>
  <c r="G269" i="10" s="1"/>
  <c r="K224" i="10"/>
  <c r="K239" i="10"/>
  <c r="F239" i="10"/>
  <c r="G253" i="10"/>
  <c r="H236" i="10"/>
  <c r="H234" i="10"/>
  <c r="H232" i="10"/>
  <c r="H230" i="10"/>
  <c r="H228" i="10"/>
  <c r="H226" i="10"/>
  <c r="G224" i="10"/>
  <c r="H244" i="10"/>
  <c r="H241" i="10"/>
  <c r="G239" i="10"/>
  <c r="H249" i="10"/>
  <c r="G247" i="10"/>
  <c r="H260" i="10"/>
  <c r="H258" i="10"/>
  <c r="H256" i="10"/>
  <c r="K253" i="10"/>
  <c r="H254" i="10"/>
  <c r="G263" i="10"/>
  <c r="F274" i="10"/>
  <c r="H274" i="10"/>
  <c r="F224" i="10"/>
  <c r="H240" i="10"/>
  <c r="H248" i="10"/>
  <c r="H247" i="10" s="1"/>
  <c r="F253" i="10"/>
  <c r="H264" i="10"/>
  <c r="H263" i="10" s="1"/>
  <c r="H14" i="11" l="1"/>
  <c r="H79" i="11"/>
  <c r="G12" i="11"/>
  <c r="G9" i="11" s="1"/>
  <c r="H269" i="10"/>
  <c r="H224" i="10"/>
  <c r="G251" i="10"/>
  <c r="H253" i="10"/>
  <c r="H239" i="10"/>
  <c r="K221" i="10"/>
  <c r="F221" i="10"/>
  <c r="A221" i="10"/>
  <c r="B221" i="10"/>
  <c r="C221" i="10"/>
  <c r="B222" i="10"/>
  <c r="C222" i="10"/>
  <c r="D222" i="10"/>
  <c r="E222" i="10"/>
  <c r="K206" i="10"/>
  <c r="A205" i="10"/>
  <c r="B205" i="10"/>
  <c r="C205" i="10"/>
  <c r="B206" i="10"/>
  <c r="C206" i="10"/>
  <c r="D206" i="10"/>
  <c r="E206" i="10"/>
  <c r="F206" i="10"/>
  <c r="G206" i="10"/>
  <c r="B207" i="10"/>
  <c r="C207" i="10"/>
  <c r="D207" i="10"/>
  <c r="E207" i="10"/>
  <c r="F207" i="10"/>
  <c r="K207" i="10"/>
  <c r="B208" i="10"/>
  <c r="C208" i="10"/>
  <c r="D208" i="10"/>
  <c r="E208" i="10"/>
  <c r="F208" i="10"/>
  <c r="K208" i="10"/>
  <c r="B209" i="10"/>
  <c r="C209" i="10"/>
  <c r="D209" i="10"/>
  <c r="E209" i="10"/>
  <c r="F209" i="10"/>
  <c r="K209" i="10"/>
  <c r="B210" i="10"/>
  <c r="C210" i="10"/>
  <c r="D210" i="10"/>
  <c r="E210" i="10"/>
  <c r="F210" i="10"/>
  <c r="G210" i="10"/>
  <c r="K210" i="10"/>
  <c r="B211" i="10"/>
  <c r="C211" i="10"/>
  <c r="D211" i="10"/>
  <c r="F211" i="10"/>
  <c r="K211" i="10"/>
  <c r="B212" i="10"/>
  <c r="C212" i="10"/>
  <c r="D212" i="10"/>
  <c r="E212" i="10"/>
  <c r="F212" i="10"/>
  <c r="G212" i="10"/>
  <c r="K212" i="10"/>
  <c r="B213" i="10"/>
  <c r="C213" i="10"/>
  <c r="D213" i="10"/>
  <c r="E213" i="10"/>
  <c r="F213" i="10"/>
  <c r="K213" i="10"/>
  <c r="B214" i="10"/>
  <c r="C214" i="10"/>
  <c r="D214" i="10"/>
  <c r="E214" i="10"/>
  <c r="F214" i="10"/>
  <c r="G214" i="10"/>
  <c r="K214" i="10"/>
  <c r="B215" i="10"/>
  <c r="C215" i="10"/>
  <c r="D215" i="10"/>
  <c r="E215" i="10"/>
  <c r="F215" i="10"/>
  <c r="G215" i="10"/>
  <c r="K215" i="10"/>
  <c r="B216" i="10"/>
  <c r="C216" i="10"/>
  <c r="D216" i="10"/>
  <c r="E216" i="10"/>
  <c r="F216" i="10"/>
  <c r="G216" i="10"/>
  <c r="K216" i="10"/>
  <c r="B217" i="10"/>
  <c r="C217" i="10"/>
  <c r="D217" i="10"/>
  <c r="E217" i="10"/>
  <c r="F217" i="10"/>
  <c r="G217" i="10"/>
  <c r="K217" i="10"/>
  <c r="B218" i="10"/>
  <c r="C218" i="10"/>
  <c r="D218" i="10"/>
  <c r="E218" i="10"/>
  <c r="F218" i="10"/>
  <c r="G218" i="10"/>
  <c r="K218" i="10"/>
  <c r="B219" i="10"/>
  <c r="C219" i="10"/>
  <c r="D219" i="10"/>
  <c r="E219" i="10"/>
  <c r="G219" i="10"/>
  <c r="H219" i="10" s="1"/>
  <c r="A195" i="10"/>
  <c r="B195" i="10"/>
  <c r="C195" i="10"/>
  <c r="B196" i="10"/>
  <c r="C196" i="10"/>
  <c r="D196" i="10"/>
  <c r="E196" i="10"/>
  <c r="F196" i="10"/>
  <c r="G196" i="10"/>
  <c r="K196" i="10"/>
  <c r="B197" i="10"/>
  <c r="C197" i="10"/>
  <c r="D197" i="10"/>
  <c r="E197" i="10"/>
  <c r="F197" i="10"/>
  <c r="H197" i="10" s="1"/>
  <c r="K197" i="10"/>
  <c r="B198" i="10"/>
  <c r="C198" i="10"/>
  <c r="D198" i="10"/>
  <c r="E198" i="10"/>
  <c r="F198" i="10"/>
  <c r="K198" i="10"/>
  <c r="B199" i="10"/>
  <c r="C199" i="10"/>
  <c r="D199" i="10"/>
  <c r="E199" i="10"/>
  <c r="F199" i="10"/>
  <c r="H199" i="10" s="1"/>
  <c r="K199" i="10"/>
  <c r="B200" i="10"/>
  <c r="C200" i="10"/>
  <c r="D200" i="10"/>
  <c r="E200" i="10"/>
  <c r="F200" i="10"/>
  <c r="G200" i="10"/>
  <c r="K200" i="10"/>
  <c r="B201" i="10"/>
  <c r="C201" i="10"/>
  <c r="D201" i="10"/>
  <c r="E201" i="10"/>
  <c r="F201" i="10"/>
  <c r="G201" i="10"/>
  <c r="K201" i="10"/>
  <c r="B202" i="10"/>
  <c r="C202" i="10"/>
  <c r="D202" i="10"/>
  <c r="E202" i="10"/>
  <c r="F202" i="10"/>
  <c r="G202" i="10"/>
  <c r="K202" i="10"/>
  <c r="B203" i="10"/>
  <c r="C203" i="10"/>
  <c r="D203" i="10"/>
  <c r="E203" i="10"/>
  <c r="F203" i="10"/>
  <c r="H203" i="10" s="1"/>
  <c r="K203" i="10"/>
  <c r="A186" i="10"/>
  <c r="B186" i="10"/>
  <c r="C186" i="10"/>
  <c r="B187" i="10"/>
  <c r="C187" i="10"/>
  <c r="D187" i="10"/>
  <c r="E187" i="10"/>
  <c r="G187" i="10"/>
  <c r="B188" i="10"/>
  <c r="C188" i="10"/>
  <c r="D188" i="10"/>
  <c r="E188" i="10"/>
  <c r="G188" i="10"/>
  <c r="H188" i="10" s="1"/>
  <c r="B189" i="10"/>
  <c r="C189" i="10"/>
  <c r="D189" i="10"/>
  <c r="E189" i="10"/>
  <c r="F189" i="10"/>
  <c r="H189" i="10" s="1"/>
  <c r="K189" i="10"/>
  <c r="B190" i="10"/>
  <c r="C190" i="10"/>
  <c r="D190" i="10"/>
  <c r="E190" i="10"/>
  <c r="F190" i="10"/>
  <c r="K190" i="10"/>
  <c r="B191" i="10"/>
  <c r="C191" i="10"/>
  <c r="D191" i="10"/>
  <c r="E191" i="10"/>
  <c r="H191" i="10"/>
  <c r="B192" i="10"/>
  <c r="C192" i="10"/>
  <c r="D192" i="10"/>
  <c r="E192" i="10"/>
  <c r="H192" i="10"/>
  <c r="B193" i="10"/>
  <c r="C193" i="10"/>
  <c r="D193" i="10"/>
  <c r="E193" i="10"/>
  <c r="G193" i="10"/>
  <c r="H193" i="10" s="1"/>
  <c r="A181" i="10"/>
  <c r="B181" i="10"/>
  <c r="C181" i="10"/>
  <c r="B182" i="10"/>
  <c r="C182" i="10"/>
  <c r="D182" i="10"/>
  <c r="E182" i="10"/>
  <c r="F182" i="10"/>
  <c r="G182" i="10"/>
  <c r="K182" i="10"/>
  <c r="B183" i="10"/>
  <c r="C183" i="10"/>
  <c r="D183" i="10"/>
  <c r="E183" i="10"/>
  <c r="F183" i="10"/>
  <c r="K183" i="10"/>
  <c r="B184" i="10"/>
  <c r="C184" i="10"/>
  <c r="D184" i="10"/>
  <c r="E184" i="10"/>
  <c r="G184" i="10"/>
  <c r="H184" i="10" s="1"/>
  <c r="A176" i="10"/>
  <c r="B176" i="10"/>
  <c r="C176" i="10"/>
  <c r="A177" i="10"/>
  <c r="B177" i="10"/>
  <c r="C177" i="10"/>
  <c r="D177" i="10"/>
  <c r="E177" i="10"/>
  <c r="F177" i="10"/>
  <c r="H177" i="10" s="1"/>
  <c r="H176" i="10" s="1"/>
  <c r="G176" i="10"/>
  <c r="K177" i="10"/>
  <c r="K176" i="10" s="1"/>
  <c r="B173" i="10"/>
  <c r="C173" i="10"/>
  <c r="D173" i="10"/>
  <c r="E173" i="10"/>
  <c r="F173" i="10"/>
  <c r="G173" i="10"/>
  <c r="K173" i="10"/>
  <c r="B174" i="10"/>
  <c r="C174" i="10"/>
  <c r="D174" i="10"/>
  <c r="E174" i="10"/>
  <c r="F174" i="10"/>
  <c r="G174" i="10"/>
  <c r="K174" i="10"/>
  <c r="H12" i="11" l="1"/>
  <c r="I27" i="11" s="1"/>
  <c r="I59" i="11"/>
  <c r="K170" i="10"/>
  <c r="F170" i="10"/>
  <c r="I274" i="10"/>
  <c r="H9" i="11"/>
  <c r="I12" i="11" s="1"/>
  <c r="I99" i="11"/>
  <c r="I14" i="11"/>
  <c r="I95" i="11"/>
  <c r="I84" i="11"/>
  <c r="I91" i="11"/>
  <c r="I79" i="11"/>
  <c r="I69" i="11"/>
  <c r="H182" i="10"/>
  <c r="F179" i="10"/>
  <c r="H251" i="10"/>
  <c r="I253" i="10" s="1"/>
  <c r="K179" i="10"/>
  <c r="I271" i="10"/>
  <c r="K186" i="10"/>
  <c r="H201" i="10"/>
  <c r="G186" i="10"/>
  <c r="G195" i="10"/>
  <c r="K172" i="10"/>
  <c r="K181" i="10"/>
  <c r="H183" i="10"/>
  <c r="G181" i="10"/>
  <c r="H190" i="10"/>
  <c r="H202" i="10"/>
  <c r="H200" i="10"/>
  <c r="H198" i="10"/>
  <c r="K195" i="10"/>
  <c r="F195" i="10"/>
  <c r="H217" i="10"/>
  <c r="H215" i="10"/>
  <c r="H213" i="10"/>
  <c r="H211" i="10"/>
  <c r="H210" i="10"/>
  <c r="H208" i="10"/>
  <c r="F205" i="10"/>
  <c r="H206" i="10"/>
  <c r="F176" i="10"/>
  <c r="F181" i="10"/>
  <c r="F186" i="10"/>
  <c r="H196" i="10"/>
  <c r="H218" i="10"/>
  <c r="H216" i="10"/>
  <c r="H214" i="10"/>
  <c r="H212" i="10"/>
  <c r="H209" i="10"/>
  <c r="H207" i="10"/>
  <c r="K205" i="10"/>
  <c r="H222" i="10"/>
  <c r="H221" i="10" s="1"/>
  <c r="G221" i="10"/>
  <c r="H187" i="10"/>
  <c r="G205" i="10"/>
  <c r="F172" i="10"/>
  <c r="G172" i="10"/>
  <c r="G170" i="10" s="1"/>
  <c r="H174" i="10"/>
  <c r="H173" i="10"/>
  <c r="I76" i="11" l="1"/>
  <c r="I45" i="11"/>
  <c r="I64" i="11"/>
  <c r="I41" i="11"/>
  <c r="I49" i="11"/>
  <c r="H181" i="10"/>
  <c r="N12" i="11"/>
  <c r="I134" i="11"/>
  <c r="I105" i="11"/>
  <c r="G179" i="10"/>
  <c r="I263" i="10"/>
  <c r="H195" i="10"/>
  <c r="H186" i="10"/>
  <c r="H205" i="10"/>
  <c r="H172" i="10"/>
  <c r="I9" i="11" l="1"/>
  <c r="H170" i="10"/>
  <c r="I172" i="10" s="1"/>
  <c r="H179" i="10"/>
  <c r="I205" i="10" s="1"/>
  <c r="A167" i="10"/>
  <c r="B167" i="10"/>
  <c r="C167" i="10"/>
  <c r="A168" i="10"/>
  <c r="B168" i="10"/>
  <c r="C168" i="10"/>
  <c r="D168" i="10"/>
  <c r="E168" i="10"/>
  <c r="F168" i="10"/>
  <c r="G168" i="10"/>
  <c r="G167" i="10" s="1"/>
  <c r="K168" i="10"/>
  <c r="K167" i="10" s="1"/>
  <c r="A156" i="10"/>
  <c r="B156" i="10"/>
  <c r="C156" i="10"/>
  <c r="A157" i="10"/>
  <c r="B157" i="10"/>
  <c r="C157" i="10"/>
  <c r="D157" i="10"/>
  <c r="E157" i="10"/>
  <c r="F157" i="10"/>
  <c r="G157" i="10"/>
  <c r="K157" i="10"/>
  <c r="A158" i="10"/>
  <c r="B158" i="10"/>
  <c r="C158" i="10"/>
  <c r="D158" i="10"/>
  <c r="E158" i="10"/>
  <c r="F158" i="10"/>
  <c r="G158" i="10"/>
  <c r="K158" i="10"/>
  <c r="A159" i="10"/>
  <c r="B159" i="10"/>
  <c r="C159" i="10"/>
  <c r="D159" i="10"/>
  <c r="E159" i="10"/>
  <c r="F159" i="10"/>
  <c r="K159" i="10"/>
  <c r="A160" i="10"/>
  <c r="B160" i="10"/>
  <c r="C160" i="10"/>
  <c r="D160" i="10"/>
  <c r="E160" i="10"/>
  <c r="F160" i="10"/>
  <c r="K160" i="10"/>
  <c r="A161" i="10"/>
  <c r="B161" i="10"/>
  <c r="C161" i="10"/>
  <c r="D161" i="10"/>
  <c r="E161" i="10"/>
  <c r="F161" i="10"/>
  <c r="K161" i="10"/>
  <c r="A162" i="10"/>
  <c r="B162" i="10"/>
  <c r="C162" i="10"/>
  <c r="D162" i="10"/>
  <c r="E162" i="10"/>
  <c r="F162" i="10"/>
  <c r="K162" i="10"/>
  <c r="A163" i="10"/>
  <c r="B163" i="10"/>
  <c r="C163" i="10"/>
  <c r="D163" i="10"/>
  <c r="E163" i="10"/>
  <c r="F163" i="10"/>
  <c r="G163" i="10"/>
  <c r="K163" i="10"/>
  <c r="A164" i="10"/>
  <c r="B164" i="10"/>
  <c r="C164" i="10"/>
  <c r="D164" i="10"/>
  <c r="E164" i="10"/>
  <c r="F164" i="10"/>
  <c r="G164" i="10"/>
  <c r="K164" i="10"/>
  <c r="A165" i="10"/>
  <c r="B165" i="10"/>
  <c r="C165" i="10"/>
  <c r="D165" i="10"/>
  <c r="E165" i="10"/>
  <c r="F165" i="10"/>
  <c r="G165" i="10"/>
  <c r="K165" i="10"/>
  <c r="A122" i="10"/>
  <c r="B122" i="10"/>
  <c r="C122" i="10"/>
  <c r="A123" i="10"/>
  <c r="B123" i="10"/>
  <c r="C123" i="10"/>
  <c r="D123" i="10"/>
  <c r="E123" i="10"/>
  <c r="F123" i="10"/>
  <c r="G123" i="10"/>
  <c r="K123" i="10"/>
  <c r="A124" i="10"/>
  <c r="B124" i="10"/>
  <c r="C124" i="10"/>
  <c r="D124" i="10"/>
  <c r="E124" i="10"/>
  <c r="F124" i="10"/>
  <c r="G124" i="10"/>
  <c r="K124" i="10"/>
  <c r="A118" i="10"/>
  <c r="B118" i="10"/>
  <c r="C118" i="10"/>
  <c r="A119" i="10"/>
  <c r="B119" i="10"/>
  <c r="C119" i="10"/>
  <c r="D119" i="10"/>
  <c r="E119" i="10"/>
  <c r="F119" i="10"/>
  <c r="K119" i="10"/>
  <c r="A120" i="10"/>
  <c r="B120" i="10"/>
  <c r="C120" i="10"/>
  <c r="D120" i="10"/>
  <c r="E120" i="10"/>
  <c r="F120" i="10"/>
  <c r="K120" i="10"/>
  <c r="A115" i="10"/>
  <c r="B115" i="10"/>
  <c r="C115" i="10"/>
  <c r="A116" i="10"/>
  <c r="B116" i="10"/>
  <c r="C116" i="10"/>
  <c r="D116" i="10"/>
  <c r="E116" i="10"/>
  <c r="F116" i="10"/>
  <c r="G116" i="10"/>
  <c r="K116" i="10"/>
  <c r="K115" i="10" s="1"/>
  <c r="K113" i="10"/>
  <c r="F113" i="10"/>
  <c r="E113" i="10"/>
  <c r="D113" i="10"/>
  <c r="C113" i="10"/>
  <c r="B113" i="10"/>
  <c r="A111" i="10"/>
  <c r="B111" i="10"/>
  <c r="C111" i="10"/>
  <c r="A112" i="10"/>
  <c r="B112" i="10"/>
  <c r="C112" i="10"/>
  <c r="D112" i="10"/>
  <c r="E112" i="10"/>
  <c r="F112" i="10"/>
  <c r="K112" i="10"/>
  <c r="K111" i="10" s="1"/>
  <c r="A97" i="10"/>
  <c r="B97" i="10"/>
  <c r="C97" i="10"/>
  <c r="A98" i="10"/>
  <c r="B98" i="10"/>
  <c r="C98" i="10"/>
  <c r="D98" i="10"/>
  <c r="E98" i="10"/>
  <c r="F98" i="10"/>
  <c r="G98" i="10"/>
  <c r="K98" i="10"/>
  <c r="A99" i="10"/>
  <c r="B99" i="10"/>
  <c r="C99" i="10"/>
  <c r="D99" i="10"/>
  <c r="E99" i="10"/>
  <c r="F99" i="10"/>
  <c r="G99" i="10"/>
  <c r="K99" i="10"/>
  <c r="A100" i="10"/>
  <c r="B100" i="10"/>
  <c r="C100" i="10"/>
  <c r="D100" i="10"/>
  <c r="E100" i="10"/>
  <c r="F100" i="10"/>
  <c r="G100" i="10"/>
  <c r="K100" i="10"/>
  <c r="A101" i="10"/>
  <c r="B101" i="10"/>
  <c r="C101" i="10"/>
  <c r="D101" i="10"/>
  <c r="E101" i="10"/>
  <c r="F101" i="10"/>
  <c r="K101" i="10"/>
  <c r="A102" i="10"/>
  <c r="B102" i="10"/>
  <c r="C102" i="10"/>
  <c r="D102" i="10"/>
  <c r="E102" i="10"/>
  <c r="F102" i="10"/>
  <c r="K102" i="10"/>
  <c r="A103" i="10"/>
  <c r="B103" i="10"/>
  <c r="C103" i="10"/>
  <c r="D103" i="10"/>
  <c r="E103" i="10"/>
  <c r="F103" i="10"/>
  <c r="K103" i="10"/>
  <c r="A104" i="10"/>
  <c r="B104" i="10"/>
  <c r="C104" i="10"/>
  <c r="D104" i="10"/>
  <c r="E104" i="10"/>
  <c r="F104" i="10"/>
  <c r="K104" i="10"/>
  <c r="A105" i="10"/>
  <c r="B105" i="10"/>
  <c r="C105" i="10"/>
  <c r="D105" i="10"/>
  <c r="E105" i="10"/>
  <c r="F105" i="10"/>
  <c r="K105" i="10"/>
  <c r="A106" i="10"/>
  <c r="B106" i="10"/>
  <c r="C106" i="10"/>
  <c r="D106" i="10"/>
  <c r="E106" i="10"/>
  <c r="G106" i="10"/>
  <c r="H106" i="10" s="1"/>
  <c r="A107" i="10"/>
  <c r="B107" i="10"/>
  <c r="C107" i="10"/>
  <c r="D107" i="10"/>
  <c r="E107" i="10"/>
  <c r="F107" i="10"/>
  <c r="G107" i="10"/>
  <c r="K107" i="10"/>
  <c r="A108" i="10"/>
  <c r="B108" i="10"/>
  <c r="C108" i="10"/>
  <c r="D108" i="10"/>
  <c r="E108" i="10"/>
  <c r="G108" i="10"/>
  <c r="H108" i="10" s="1"/>
  <c r="A109" i="10"/>
  <c r="B109" i="10"/>
  <c r="C109" i="10"/>
  <c r="D109" i="10"/>
  <c r="E109" i="10"/>
  <c r="F109" i="10"/>
  <c r="G109" i="10"/>
  <c r="K109" i="10"/>
  <c r="A92" i="10"/>
  <c r="B92" i="10"/>
  <c r="C92" i="10"/>
  <c r="A93" i="10"/>
  <c r="B93" i="10"/>
  <c r="C93" i="10"/>
  <c r="D93" i="10"/>
  <c r="F93" i="10"/>
  <c r="G93" i="10"/>
  <c r="K93" i="10"/>
  <c r="A94" i="10"/>
  <c r="B94" i="10"/>
  <c r="C94" i="10"/>
  <c r="D94" i="10"/>
  <c r="E94" i="10"/>
  <c r="G94" i="10"/>
  <c r="H94" i="10" s="1"/>
  <c r="A95" i="10"/>
  <c r="B95" i="10"/>
  <c r="C95" i="10"/>
  <c r="D95" i="10"/>
  <c r="E95" i="10"/>
  <c r="F95" i="10"/>
  <c r="K95" i="10"/>
  <c r="A84" i="10"/>
  <c r="B84" i="10"/>
  <c r="C84" i="10"/>
  <c r="A85" i="10"/>
  <c r="B85" i="10"/>
  <c r="C85" i="10"/>
  <c r="D85" i="10"/>
  <c r="E85" i="10"/>
  <c r="F85" i="10"/>
  <c r="K85" i="10"/>
  <c r="A86" i="10"/>
  <c r="B86" i="10"/>
  <c r="C86" i="10"/>
  <c r="D86" i="10"/>
  <c r="E86" i="10"/>
  <c r="H86" i="10"/>
  <c r="A87" i="10"/>
  <c r="B87" i="10"/>
  <c r="C87" i="10"/>
  <c r="D87" i="10"/>
  <c r="E87" i="10"/>
  <c r="F87" i="10"/>
  <c r="G87" i="10"/>
  <c r="K87" i="10"/>
  <c r="A88" i="10"/>
  <c r="B88" i="10"/>
  <c r="C88" i="10"/>
  <c r="D88" i="10"/>
  <c r="E88" i="10"/>
  <c r="F88" i="10"/>
  <c r="G88" i="10"/>
  <c r="K88" i="10"/>
  <c r="A89" i="10"/>
  <c r="B89" i="10"/>
  <c r="C89" i="10"/>
  <c r="D89" i="10"/>
  <c r="E89" i="10"/>
  <c r="F89" i="10"/>
  <c r="G89" i="10"/>
  <c r="K89" i="10"/>
  <c r="A90" i="10"/>
  <c r="B90" i="10"/>
  <c r="C90" i="10"/>
  <c r="D90" i="10"/>
  <c r="E90" i="10"/>
  <c r="F90" i="10"/>
  <c r="G90" i="10"/>
  <c r="K90" i="10"/>
  <c r="A77" i="10"/>
  <c r="B77" i="10"/>
  <c r="C77" i="10"/>
  <c r="A78" i="10"/>
  <c r="B78" i="10"/>
  <c r="C78" i="10"/>
  <c r="D78" i="10"/>
  <c r="E78" i="10"/>
  <c r="F78" i="10"/>
  <c r="K78" i="10"/>
  <c r="A79" i="10"/>
  <c r="B79" i="10"/>
  <c r="C79" i="10"/>
  <c r="D79" i="10"/>
  <c r="E79" i="10"/>
  <c r="F79" i="10"/>
  <c r="K79" i="10"/>
  <c r="A80" i="10"/>
  <c r="B80" i="10"/>
  <c r="C80" i="10"/>
  <c r="D80" i="10"/>
  <c r="E80" i="10"/>
  <c r="F80" i="10"/>
  <c r="G80" i="10"/>
  <c r="K80" i="10"/>
  <c r="A81" i="10"/>
  <c r="B81" i="10"/>
  <c r="C81" i="10"/>
  <c r="D81" i="10"/>
  <c r="E81" i="10"/>
  <c r="F81" i="10"/>
  <c r="K81" i="10"/>
  <c r="A82" i="10"/>
  <c r="B82" i="10"/>
  <c r="C82" i="10"/>
  <c r="D82" i="10"/>
  <c r="E82" i="10"/>
  <c r="G82" i="10"/>
  <c r="H82" i="10" s="1"/>
  <c r="A70" i="10"/>
  <c r="B70" i="10"/>
  <c r="C70" i="10"/>
  <c r="A71" i="10"/>
  <c r="B71" i="10"/>
  <c r="C71" i="10"/>
  <c r="D71" i="10"/>
  <c r="E71" i="10"/>
  <c r="F71" i="10"/>
  <c r="G71" i="10"/>
  <c r="K71" i="10"/>
  <c r="A72" i="10"/>
  <c r="B72" i="10"/>
  <c r="C72" i="10"/>
  <c r="D72" i="10"/>
  <c r="E72" i="10"/>
  <c r="F72" i="10"/>
  <c r="K72" i="10"/>
  <c r="A73" i="10"/>
  <c r="B73" i="10"/>
  <c r="C73" i="10"/>
  <c r="D73" i="10"/>
  <c r="E73" i="10"/>
  <c r="F73" i="10"/>
  <c r="G73" i="10"/>
  <c r="K73" i="10"/>
  <c r="A58" i="10"/>
  <c r="B58" i="10"/>
  <c r="C58" i="10"/>
  <c r="A59" i="10"/>
  <c r="B59" i="10"/>
  <c r="C59" i="10"/>
  <c r="D59" i="10"/>
  <c r="E59" i="10"/>
  <c r="F59" i="10"/>
  <c r="G59" i="10"/>
  <c r="K59" i="10"/>
  <c r="A60" i="10"/>
  <c r="B60" i="10"/>
  <c r="C60" i="10"/>
  <c r="D60" i="10"/>
  <c r="E60" i="10"/>
  <c r="F60" i="10"/>
  <c r="G60" i="10"/>
  <c r="K60" i="10"/>
  <c r="A61" i="10"/>
  <c r="B61" i="10"/>
  <c r="C61" i="10"/>
  <c r="D61" i="10"/>
  <c r="E61" i="10"/>
  <c r="F61" i="10"/>
  <c r="K61" i="10"/>
  <c r="A62" i="10"/>
  <c r="B62" i="10"/>
  <c r="C62" i="10"/>
  <c r="D62" i="10"/>
  <c r="E62" i="10"/>
  <c r="F62" i="10"/>
  <c r="G62" i="10"/>
  <c r="K62" i="10"/>
  <c r="A63" i="10"/>
  <c r="B63" i="10"/>
  <c r="C63" i="10"/>
  <c r="D63" i="10"/>
  <c r="E63" i="10"/>
  <c r="F63" i="10"/>
  <c r="G63" i="10"/>
  <c r="K63" i="10"/>
  <c r="A64" i="10"/>
  <c r="B64" i="10"/>
  <c r="C64" i="10"/>
  <c r="D64" i="10"/>
  <c r="E64" i="10"/>
  <c r="G64" i="10"/>
  <c r="H64" i="10" s="1"/>
  <c r="A65" i="10"/>
  <c r="B65" i="10"/>
  <c r="C65" i="10"/>
  <c r="D65" i="10"/>
  <c r="E65" i="10"/>
  <c r="F65" i="10"/>
  <c r="G65" i="10"/>
  <c r="K65" i="10"/>
  <c r="A66" i="10"/>
  <c r="B66" i="10"/>
  <c r="C66" i="10"/>
  <c r="D66" i="10"/>
  <c r="F66" i="10"/>
  <c r="G66" i="10"/>
  <c r="K66" i="10"/>
  <c r="A67" i="10"/>
  <c r="B67" i="10"/>
  <c r="C67" i="10"/>
  <c r="D67" i="10"/>
  <c r="E67" i="10"/>
  <c r="F67" i="10"/>
  <c r="K67" i="10"/>
  <c r="A68" i="10"/>
  <c r="B68" i="10"/>
  <c r="C68" i="10"/>
  <c r="D68" i="10"/>
  <c r="E68" i="10"/>
  <c r="F68" i="10"/>
  <c r="K68" i="10"/>
  <c r="A44" i="10"/>
  <c r="B44" i="10"/>
  <c r="C44" i="10"/>
  <c r="A45" i="10"/>
  <c r="B45" i="10"/>
  <c r="C45" i="10"/>
  <c r="D45" i="10"/>
  <c r="E45" i="10"/>
  <c r="F45" i="10"/>
  <c r="G45" i="10"/>
  <c r="K45" i="10"/>
  <c r="A46" i="10"/>
  <c r="B46" i="10"/>
  <c r="C46" i="10"/>
  <c r="D46" i="10"/>
  <c r="E46" i="10"/>
  <c r="F46" i="10"/>
  <c r="G46" i="10"/>
  <c r="K46" i="10"/>
  <c r="A47" i="10"/>
  <c r="B47" i="10"/>
  <c r="C47" i="10"/>
  <c r="D47" i="10"/>
  <c r="E47" i="10"/>
  <c r="F47" i="10"/>
  <c r="K47" i="10"/>
  <c r="A48" i="10"/>
  <c r="B48" i="10"/>
  <c r="C48" i="10"/>
  <c r="D48" i="10"/>
  <c r="E48" i="10"/>
  <c r="H48" i="10"/>
  <c r="A49" i="10"/>
  <c r="B49" i="10"/>
  <c r="C49" i="10"/>
  <c r="D49" i="10"/>
  <c r="E49" i="10"/>
  <c r="F49" i="10"/>
  <c r="K49" i="10"/>
  <c r="A50" i="10"/>
  <c r="B50" i="10"/>
  <c r="C50" i="10"/>
  <c r="D50" i="10"/>
  <c r="E50" i="10"/>
  <c r="F50" i="10"/>
  <c r="G50" i="10"/>
  <c r="K50" i="10"/>
  <c r="A51" i="10"/>
  <c r="B51" i="10"/>
  <c r="C51" i="10"/>
  <c r="D51" i="10"/>
  <c r="E51" i="10"/>
  <c r="F51" i="10"/>
  <c r="G51" i="10"/>
  <c r="K51" i="10"/>
  <c r="A52" i="10"/>
  <c r="B52" i="10"/>
  <c r="C52" i="10"/>
  <c r="D52" i="10"/>
  <c r="E52" i="10"/>
  <c r="F52" i="10"/>
  <c r="G52" i="10"/>
  <c r="K52" i="10"/>
  <c r="B38" i="10"/>
  <c r="B41" i="10"/>
  <c r="A38" i="10"/>
  <c r="C38" i="10"/>
  <c r="A39" i="10"/>
  <c r="B39" i="10"/>
  <c r="C39" i="10"/>
  <c r="D39" i="10"/>
  <c r="E39" i="10"/>
  <c r="F39" i="10"/>
  <c r="G39" i="10"/>
  <c r="K39" i="10"/>
  <c r="A40" i="10"/>
  <c r="B40" i="10"/>
  <c r="C40" i="10"/>
  <c r="D40" i="10"/>
  <c r="E40" i="10"/>
  <c r="H40" i="10"/>
  <c r="K40" i="10"/>
  <c r="A41" i="10"/>
  <c r="C41" i="10"/>
  <c r="D41" i="10"/>
  <c r="E41" i="10"/>
  <c r="F41" i="10"/>
  <c r="K41" i="10"/>
  <c r="A42" i="10"/>
  <c r="B42" i="10"/>
  <c r="C42" i="10"/>
  <c r="D42" i="10"/>
  <c r="E42" i="10"/>
  <c r="F42" i="10"/>
  <c r="K42" i="10"/>
  <c r="A30" i="10"/>
  <c r="B30" i="10"/>
  <c r="C30" i="10"/>
  <c r="A31" i="10"/>
  <c r="B31" i="10"/>
  <c r="C31" i="10"/>
  <c r="D31" i="10"/>
  <c r="E31" i="10"/>
  <c r="F31" i="10"/>
  <c r="G31" i="10"/>
  <c r="K31" i="10"/>
  <c r="A32" i="10"/>
  <c r="B32" i="10"/>
  <c r="C32" i="10"/>
  <c r="D32" i="10"/>
  <c r="E32" i="10"/>
  <c r="F32" i="10"/>
  <c r="K32" i="10"/>
  <c r="A33" i="10"/>
  <c r="B33" i="10"/>
  <c r="C33" i="10"/>
  <c r="D33" i="10"/>
  <c r="E33" i="10"/>
  <c r="F33" i="10"/>
  <c r="K33" i="10"/>
  <c r="A34" i="10"/>
  <c r="B34" i="10"/>
  <c r="C34" i="10"/>
  <c r="D34" i="10"/>
  <c r="E34" i="10"/>
  <c r="F34" i="10"/>
  <c r="G34" i="10"/>
  <c r="K34" i="10"/>
  <c r="A35" i="10"/>
  <c r="B35" i="10"/>
  <c r="C35" i="10"/>
  <c r="D35" i="10"/>
  <c r="E35" i="10"/>
  <c r="F35" i="10"/>
  <c r="K35" i="10"/>
  <c r="A36" i="10"/>
  <c r="B36" i="10"/>
  <c r="C36" i="10"/>
  <c r="D36" i="10"/>
  <c r="E36" i="10"/>
  <c r="F36" i="10"/>
  <c r="G36" i="10"/>
  <c r="K36" i="10"/>
  <c r="F111" i="10" l="1"/>
  <c r="K54" i="10"/>
  <c r="K56" i="10"/>
  <c r="F54" i="10"/>
  <c r="F56" i="10"/>
  <c r="K28" i="10"/>
  <c r="F28" i="10"/>
  <c r="F75" i="10"/>
  <c r="I186" i="10"/>
  <c r="I247" i="10"/>
  <c r="I224" i="10"/>
  <c r="I239" i="10"/>
  <c r="I181" i="10"/>
  <c r="I221" i="10"/>
  <c r="I176" i="10"/>
  <c r="G58" i="10"/>
  <c r="K75" i="10"/>
  <c r="I195" i="10"/>
  <c r="H120" i="10"/>
  <c r="H119" i="10"/>
  <c r="H165" i="10"/>
  <c r="H164" i="10"/>
  <c r="H163" i="10"/>
  <c r="H162" i="10"/>
  <c r="H161" i="10"/>
  <c r="H160" i="10"/>
  <c r="H159" i="10"/>
  <c r="H158" i="10"/>
  <c r="K118" i="10"/>
  <c r="G122" i="10"/>
  <c r="K156" i="10"/>
  <c r="H157" i="10"/>
  <c r="G118" i="10"/>
  <c r="H124" i="10"/>
  <c r="K122" i="10"/>
  <c r="F122" i="10"/>
  <c r="G156" i="10"/>
  <c r="H168" i="10"/>
  <c r="H167" i="10" s="1"/>
  <c r="F118" i="10"/>
  <c r="H123" i="10"/>
  <c r="F156" i="10"/>
  <c r="F167" i="10"/>
  <c r="H116" i="10"/>
  <c r="G92" i="10"/>
  <c r="G97" i="10"/>
  <c r="H95" i="10"/>
  <c r="K92" i="10"/>
  <c r="F92" i="10"/>
  <c r="H109" i="10"/>
  <c r="H107" i="10"/>
  <c r="H105" i="10"/>
  <c r="H104" i="10"/>
  <c r="H103" i="10"/>
  <c r="H102" i="10"/>
  <c r="H101" i="10"/>
  <c r="H100" i="10"/>
  <c r="H99" i="10"/>
  <c r="K97" i="10"/>
  <c r="F97" i="10"/>
  <c r="G111" i="10"/>
  <c r="H113" i="10"/>
  <c r="H93" i="10"/>
  <c r="F115" i="10"/>
  <c r="H98" i="10"/>
  <c r="H112" i="10"/>
  <c r="H111" i="10" s="1"/>
  <c r="H81" i="10"/>
  <c r="H79" i="10"/>
  <c r="H80" i="10"/>
  <c r="K77" i="10"/>
  <c r="H78" i="10"/>
  <c r="H90" i="10"/>
  <c r="H89" i="10"/>
  <c r="H88" i="10"/>
  <c r="H87" i="10"/>
  <c r="K84" i="10"/>
  <c r="H85" i="10"/>
  <c r="G77" i="10"/>
  <c r="F77" i="10"/>
  <c r="G84" i="10"/>
  <c r="F84" i="10"/>
  <c r="H65" i="10"/>
  <c r="H63" i="10"/>
  <c r="H62" i="10"/>
  <c r="H61" i="10"/>
  <c r="H60" i="10"/>
  <c r="H68" i="10"/>
  <c r="H67" i="10"/>
  <c r="H66" i="10"/>
  <c r="H73" i="10"/>
  <c r="H72" i="10"/>
  <c r="K70" i="10"/>
  <c r="F70" i="10"/>
  <c r="K58" i="10"/>
  <c r="F58" i="10"/>
  <c r="G70" i="10"/>
  <c r="H42" i="10"/>
  <c r="H41" i="10"/>
  <c r="H39" i="10"/>
  <c r="H52" i="10"/>
  <c r="H51" i="10"/>
  <c r="H50" i="10"/>
  <c r="H49" i="10"/>
  <c r="H47" i="10"/>
  <c r="H46" i="10"/>
  <c r="H59" i="10"/>
  <c r="H71" i="10"/>
  <c r="K38" i="10"/>
  <c r="K44" i="10"/>
  <c r="F44" i="10"/>
  <c r="H36" i="10"/>
  <c r="H35" i="10"/>
  <c r="H34" i="10"/>
  <c r="H33" i="10"/>
  <c r="H32" i="10"/>
  <c r="K30" i="10"/>
  <c r="H31" i="10"/>
  <c r="G38" i="10"/>
  <c r="G30" i="10" s="1"/>
  <c r="G44" i="10"/>
  <c r="F30" i="10"/>
  <c r="F38" i="10"/>
  <c r="H45" i="10"/>
  <c r="H118" i="10" l="1"/>
  <c r="G28" i="10"/>
  <c r="G56" i="10"/>
  <c r="H122" i="10"/>
  <c r="H92" i="10"/>
  <c r="H156" i="10"/>
  <c r="H84" i="10"/>
  <c r="H38" i="10"/>
  <c r="H30" i="10" s="1"/>
  <c r="H77" i="10"/>
  <c r="H58" i="10"/>
  <c r="H97" i="10"/>
  <c r="H70" i="10"/>
  <c r="H44" i="10"/>
  <c r="B149" i="10"/>
  <c r="C149" i="10"/>
  <c r="A150" i="10"/>
  <c r="B150" i="10"/>
  <c r="C150" i="10"/>
  <c r="D150" i="10"/>
  <c r="E150" i="10"/>
  <c r="F150" i="10"/>
  <c r="G150" i="10"/>
  <c r="G149" i="10" s="1"/>
  <c r="K150" i="10"/>
  <c r="A151" i="10"/>
  <c r="B151" i="10"/>
  <c r="C151" i="10"/>
  <c r="D151" i="10"/>
  <c r="E151" i="10"/>
  <c r="F151" i="10"/>
  <c r="G151" i="10"/>
  <c r="K151" i="10"/>
  <c r="A152" i="10"/>
  <c r="B152" i="10"/>
  <c r="C152" i="10"/>
  <c r="D152" i="10"/>
  <c r="E152" i="10"/>
  <c r="G152" i="10"/>
  <c r="H152" i="10" s="1"/>
  <c r="A153" i="10"/>
  <c r="B153" i="10"/>
  <c r="C153" i="10"/>
  <c r="D153" i="10"/>
  <c r="E153" i="10"/>
  <c r="H153" i="10"/>
  <c r="A154" i="10"/>
  <c r="B154" i="10"/>
  <c r="C154" i="10"/>
  <c r="D154" i="10"/>
  <c r="E154" i="10"/>
  <c r="H154" i="10"/>
  <c r="K146" i="10"/>
  <c r="K145" i="10" s="1"/>
  <c r="B145" i="10"/>
  <c r="C145" i="10"/>
  <c r="A146" i="10"/>
  <c r="B146" i="10"/>
  <c r="C146" i="10"/>
  <c r="D146" i="10"/>
  <c r="E146" i="10"/>
  <c r="F146" i="10"/>
  <c r="G146" i="10"/>
  <c r="G145" i="10" s="1"/>
  <c r="A147" i="10"/>
  <c r="B147" i="10"/>
  <c r="C147" i="10"/>
  <c r="D147" i="10"/>
  <c r="E147" i="10"/>
  <c r="F147" i="10"/>
  <c r="H147" i="10" s="1"/>
  <c r="K147" i="10"/>
  <c r="B142" i="10"/>
  <c r="C142" i="10"/>
  <c r="A143" i="10"/>
  <c r="B143" i="10"/>
  <c r="C143" i="10"/>
  <c r="D143" i="10"/>
  <c r="E143" i="10"/>
  <c r="F143" i="10"/>
  <c r="F142" i="10" s="1"/>
  <c r="G143" i="10"/>
  <c r="G142" i="10" s="1"/>
  <c r="K143" i="10"/>
  <c r="K142" i="10" s="1"/>
  <c r="B134" i="10"/>
  <c r="C134" i="10"/>
  <c r="A135" i="10"/>
  <c r="B135" i="10"/>
  <c r="C135" i="10"/>
  <c r="D135" i="10"/>
  <c r="E135" i="10"/>
  <c r="F135" i="10"/>
  <c r="K135" i="10"/>
  <c r="A136" i="10"/>
  <c r="B136" i="10"/>
  <c r="C136" i="10"/>
  <c r="D136" i="10"/>
  <c r="E136" i="10"/>
  <c r="F136" i="10"/>
  <c r="K136" i="10"/>
  <c r="A137" i="10"/>
  <c r="B137" i="10"/>
  <c r="C137" i="10"/>
  <c r="D137" i="10"/>
  <c r="E137" i="10"/>
  <c r="F137" i="10"/>
  <c r="K137" i="10"/>
  <c r="A138" i="10"/>
  <c r="B138" i="10"/>
  <c r="C138" i="10"/>
  <c r="D138" i="10"/>
  <c r="E138" i="10"/>
  <c r="F138" i="10"/>
  <c r="K138" i="10"/>
  <c r="A139" i="10"/>
  <c r="B139" i="10"/>
  <c r="C139" i="10"/>
  <c r="D139" i="10"/>
  <c r="E139" i="10"/>
  <c r="F139" i="10"/>
  <c r="K139" i="10"/>
  <c r="A140" i="10"/>
  <c r="B140" i="10"/>
  <c r="C140" i="10"/>
  <c r="D140" i="10"/>
  <c r="E140" i="10"/>
  <c r="F140" i="10"/>
  <c r="G140" i="10"/>
  <c r="K140" i="10"/>
  <c r="B130" i="10"/>
  <c r="C130" i="10"/>
  <c r="A131" i="10"/>
  <c r="B131" i="10"/>
  <c r="C131" i="10"/>
  <c r="D131" i="10"/>
  <c r="E131" i="10"/>
  <c r="F131" i="10"/>
  <c r="G131" i="10"/>
  <c r="K131" i="10"/>
  <c r="A132" i="10"/>
  <c r="B132" i="10"/>
  <c r="C132" i="10"/>
  <c r="D132" i="10"/>
  <c r="E132" i="10"/>
  <c r="F132" i="10"/>
  <c r="G132" i="10"/>
  <c r="K132" i="10"/>
  <c r="B14" i="10"/>
  <c r="C14" i="10"/>
  <c r="A15" i="10"/>
  <c r="B15" i="10"/>
  <c r="C15" i="10"/>
  <c r="D15" i="10"/>
  <c r="E15" i="10"/>
  <c r="F15" i="10"/>
  <c r="G15" i="10"/>
  <c r="K15" i="10"/>
  <c r="A16" i="10"/>
  <c r="B16" i="10"/>
  <c r="C16" i="10"/>
  <c r="D16" i="10"/>
  <c r="E16" i="10"/>
  <c r="F16" i="10"/>
  <c r="G16" i="10"/>
  <c r="K16" i="10"/>
  <c r="A17" i="10"/>
  <c r="B17" i="10"/>
  <c r="C17" i="10"/>
  <c r="D17" i="10"/>
  <c r="E17" i="10"/>
  <c r="F17" i="10"/>
  <c r="K17" i="10"/>
  <c r="A18" i="10"/>
  <c r="B18" i="10"/>
  <c r="C18" i="10"/>
  <c r="D18" i="10"/>
  <c r="E18" i="10"/>
  <c r="H18" i="10"/>
  <c r="A19" i="10"/>
  <c r="B19" i="10"/>
  <c r="C19" i="10"/>
  <c r="D19" i="10"/>
  <c r="E19" i="10"/>
  <c r="F19" i="10"/>
  <c r="K19" i="10"/>
  <c r="A20" i="10"/>
  <c r="B20" i="10"/>
  <c r="C20" i="10"/>
  <c r="D20" i="10"/>
  <c r="E20" i="10"/>
  <c r="H20" i="10"/>
  <c r="A21" i="10"/>
  <c r="B21" i="10"/>
  <c r="C21" i="10"/>
  <c r="D21" i="10"/>
  <c r="E21" i="10"/>
  <c r="G21" i="10"/>
  <c r="H21" i="10" s="1"/>
  <c r="A22" i="10"/>
  <c r="B22" i="10"/>
  <c r="C22" i="10"/>
  <c r="D22" i="10"/>
  <c r="E22" i="10"/>
  <c r="G22" i="10"/>
  <c r="H22" i="10" s="1"/>
  <c r="A23" i="10"/>
  <c r="B23" i="10"/>
  <c r="C23" i="10"/>
  <c r="D23" i="10"/>
  <c r="E23" i="10"/>
  <c r="G23" i="10"/>
  <c r="H23" i="10" s="1"/>
  <c r="A24" i="10"/>
  <c r="B24" i="10"/>
  <c r="C24" i="10"/>
  <c r="D24" i="10"/>
  <c r="E24" i="10"/>
  <c r="G24" i="10"/>
  <c r="H24" i="10" s="1"/>
  <c r="A25" i="10"/>
  <c r="B25" i="10"/>
  <c r="C25" i="10"/>
  <c r="D25" i="10"/>
  <c r="E25" i="10"/>
  <c r="F25" i="10"/>
  <c r="K25" i="10"/>
  <c r="A26" i="10"/>
  <c r="B26" i="10"/>
  <c r="C26" i="10"/>
  <c r="D26" i="10"/>
  <c r="E26" i="10"/>
  <c r="G26" i="10"/>
  <c r="H26" i="10" s="1"/>
  <c r="B194" i="9"/>
  <c r="C194" i="9"/>
  <c r="A195" i="9"/>
  <c r="B195" i="9"/>
  <c r="C195" i="9"/>
  <c r="D195" i="9"/>
  <c r="E195" i="9"/>
  <c r="F195" i="9"/>
  <c r="G195" i="9"/>
  <c r="G194" i="9" s="1"/>
  <c r="K195" i="9"/>
  <c r="K194" i="9" s="1"/>
  <c r="B187" i="9"/>
  <c r="C187" i="9"/>
  <c r="A188" i="9"/>
  <c r="B188" i="9"/>
  <c r="C188" i="9"/>
  <c r="D188" i="9"/>
  <c r="E188" i="9"/>
  <c r="F188" i="9"/>
  <c r="G188" i="9"/>
  <c r="K188" i="9"/>
  <c r="A189" i="9"/>
  <c r="B189" i="9"/>
  <c r="C189" i="9"/>
  <c r="D189" i="9"/>
  <c r="E189" i="9"/>
  <c r="H189" i="9"/>
  <c r="A190" i="9"/>
  <c r="B190" i="9"/>
  <c r="C190" i="9"/>
  <c r="D190" i="9"/>
  <c r="E190" i="9"/>
  <c r="H190" i="9"/>
  <c r="A191" i="9"/>
  <c r="B191" i="9"/>
  <c r="C191" i="9"/>
  <c r="D191" i="9"/>
  <c r="E191" i="9"/>
  <c r="F191" i="9"/>
  <c r="G191" i="9"/>
  <c r="K191" i="9"/>
  <c r="A192" i="9"/>
  <c r="B192" i="9"/>
  <c r="C192" i="9"/>
  <c r="D192" i="9"/>
  <c r="E192" i="9"/>
  <c r="F192" i="9"/>
  <c r="G192" i="9"/>
  <c r="K192" i="9"/>
  <c r="B179" i="9"/>
  <c r="C179" i="9"/>
  <c r="A180" i="9"/>
  <c r="B180" i="9"/>
  <c r="C180" i="9"/>
  <c r="D180" i="9"/>
  <c r="E180" i="9"/>
  <c r="F180" i="9"/>
  <c r="G180" i="9"/>
  <c r="K180" i="9"/>
  <c r="A181" i="9"/>
  <c r="B181" i="9"/>
  <c r="C181" i="9"/>
  <c r="D181" i="9"/>
  <c r="E181" i="9"/>
  <c r="F181" i="9"/>
  <c r="K181" i="9"/>
  <c r="A182" i="9"/>
  <c r="B182" i="9"/>
  <c r="C182" i="9"/>
  <c r="D182" i="9"/>
  <c r="E182" i="9"/>
  <c r="F182" i="9"/>
  <c r="K182" i="9"/>
  <c r="A183" i="9"/>
  <c r="B183" i="9"/>
  <c r="C183" i="9"/>
  <c r="D183" i="9"/>
  <c r="E183" i="9"/>
  <c r="F183" i="9"/>
  <c r="G183" i="9"/>
  <c r="K183" i="9"/>
  <c r="A184" i="9"/>
  <c r="B184" i="9"/>
  <c r="C184" i="9"/>
  <c r="D184" i="9"/>
  <c r="E184" i="9"/>
  <c r="F184" i="9"/>
  <c r="G184" i="9"/>
  <c r="K184" i="9"/>
  <c r="A185" i="9"/>
  <c r="B185" i="9"/>
  <c r="C185" i="9"/>
  <c r="D185" i="9"/>
  <c r="E185" i="9"/>
  <c r="F185" i="9"/>
  <c r="K185" i="9"/>
  <c r="B171" i="9"/>
  <c r="C171" i="9"/>
  <c r="A172" i="9"/>
  <c r="B172" i="9"/>
  <c r="C172" i="9"/>
  <c r="D172" i="9"/>
  <c r="E172" i="9"/>
  <c r="F172" i="9"/>
  <c r="G172" i="9"/>
  <c r="K172" i="9"/>
  <c r="A173" i="9"/>
  <c r="B173" i="9"/>
  <c r="C173" i="9"/>
  <c r="D173" i="9"/>
  <c r="E173" i="9"/>
  <c r="F173" i="9"/>
  <c r="K173" i="9"/>
  <c r="A174" i="9"/>
  <c r="B174" i="9"/>
  <c r="C174" i="9"/>
  <c r="D174" i="9"/>
  <c r="E174" i="9"/>
  <c r="F174" i="9"/>
  <c r="K174" i="9"/>
  <c r="A175" i="9"/>
  <c r="B175" i="9"/>
  <c r="C175" i="9"/>
  <c r="D175" i="9"/>
  <c r="E175" i="9"/>
  <c r="F175" i="9"/>
  <c r="G175" i="9"/>
  <c r="K175" i="9"/>
  <c r="A176" i="9"/>
  <c r="B176" i="9"/>
  <c r="C176" i="9"/>
  <c r="D176" i="9"/>
  <c r="E176" i="9"/>
  <c r="F176" i="9"/>
  <c r="G176" i="9"/>
  <c r="K176" i="9"/>
  <c r="A177" i="9"/>
  <c r="B177" i="9"/>
  <c r="C177" i="9"/>
  <c r="D177" i="9"/>
  <c r="E177" i="9"/>
  <c r="F177" i="9"/>
  <c r="K177" i="9"/>
  <c r="B167" i="9"/>
  <c r="C167" i="9"/>
  <c r="A168" i="9"/>
  <c r="B168" i="9"/>
  <c r="C168" i="9"/>
  <c r="D168" i="9"/>
  <c r="E168" i="9"/>
  <c r="G168" i="9"/>
  <c r="A169" i="9"/>
  <c r="B169" i="9"/>
  <c r="C169" i="9"/>
  <c r="D169" i="9"/>
  <c r="E169" i="9"/>
  <c r="F169" i="9"/>
  <c r="F167" i="9" s="1"/>
  <c r="G169" i="9"/>
  <c r="K169" i="9"/>
  <c r="K167" i="9" s="1"/>
  <c r="B162" i="9"/>
  <c r="C162" i="9"/>
  <c r="A163" i="9"/>
  <c r="B163" i="9"/>
  <c r="C163" i="9"/>
  <c r="D163" i="9"/>
  <c r="E163" i="9"/>
  <c r="F163" i="9"/>
  <c r="G163" i="9"/>
  <c r="K163" i="9"/>
  <c r="A164" i="9"/>
  <c r="B164" i="9"/>
  <c r="C164" i="9"/>
  <c r="D164" i="9"/>
  <c r="E164" i="9"/>
  <c r="F164" i="9"/>
  <c r="H164" i="9" s="1"/>
  <c r="K164" i="9"/>
  <c r="A165" i="9"/>
  <c r="B165" i="9"/>
  <c r="C165" i="9"/>
  <c r="D165" i="9"/>
  <c r="E165" i="9"/>
  <c r="G165" i="9"/>
  <c r="H165" i="9" s="1"/>
  <c r="B151" i="9"/>
  <c r="C151" i="9"/>
  <c r="A152" i="9"/>
  <c r="B152" i="9"/>
  <c r="C152" i="9"/>
  <c r="D152" i="9"/>
  <c r="E152" i="9"/>
  <c r="G152" i="9"/>
  <c r="H152" i="9" s="1"/>
  <c r="A153" i="9"/>
  <c r="B153" i="9"/>
  <c r="C153" i="9"/>
  <c r="D153" i="9"/>
  <c r="E153" i="9"/>
  <c r="F153" i="9"/>
  <c r="H153" i="9" s="1"/>
  <c r="K153" i="9"/>
  <c r="A154" i="9"/>
  <c r="B154" i="9"/>
  <c r="C154" i="9"/>
  <c r="D154" i="9"/>
  <c r="E154" i="9"/>
  <c r="F154" i="9"/>
  <c r="H154" i="9" s="1"/>
  <c r="K154" i="9"/>
  <c r="A155" i="9"/>
  <c r="B155" i="9"/>
  <c r="C155" i="9"/>
  <c r="D155" i="9"/>
  <c r="E155" i="9"/>
  <c r="F155" i="9"/>
  <c r="G155" i="9"/>
  <c r="K155" i="9"/>
  <c r="A156" i="9"/>
  <c r="B156" i="9"/>
  <c r="C156" i="9"/>
  <c r="D156" i="9"/>
  <c r="E156" i="9"/>
  <c r="F156" i="9"/>
  <c r="H156" i="9" s="1"/>
  <c r="K156" i="9"/>
  <c r="A157" i="9"/>
  <c r="B157" i="9"/>
  <c r="C157" i="9"/>
  <c r="D157" i="9"/>
  <c r="E157" i="9"/>
  <c r="F157" i="9"/>
  <c r="G157" i="9"/>
  <c r="K157" i="9"/>
  <c r="A158" i="9"/>
  <c r="B158" i="9"/>
  <c r="C158" i="9"/>
  <c r="D158" i="9"/>
  <c r="E158" i="9"/>
  <c r="F158" i="9"/>
  <c r="G158" i="9"/>
  <c r="K158" i="9"/>
  <c r="A159" i="9"/>
  <c r="B159" i="9"/>
  <c r="C159" i="9"/>
  <c r="D159" i="9"/>
  <c r="E159" i="9"/>
  <c r="F159" i="9"/>
  <c r="G159" i="9"/>
  <c r="K159" i="9"/>
  <c r="A160" i="9"/>
  <c r="B160" i="9"/>
  <c r="C160" i="9"/>
  <c r="D160" i="9"/>
  <c r="E160" i="9"/>
  <c r="F160" i="9"/>
  <c r="H160" i="9" s="1"/>
  <c r="K160" i="9"/>
  <c r="B139" i="9"/>
  <c r="C139" i="9"/>
  <c r="A140" i="9"/>
  <c r="B140" i="9"/>
  <c r="C140" i="9"/>
  <c r="D140" i="9"/>
  <c r="E140" i="9"/>
  <c r="G140" i="9"/>
  <c r="H140" i="9" s="1"/>
  <c r="A141" i="9"/>
  <c r="B141" i="9"/>
  <c r="C141" i="9"/>
  <c r="D141" i="9"/>
  <c r="E141" i="9"/>
  <c r="G141" i="9"/>
  <c r="H141" i="9" s="1"/>
  <c r="A142" i="9"/>
  <c r="B142" i="9"/>
  <c r="C142" i="9"/>
  <c r="D142" i="9"/>
  <c r="E142" i="9"/>
  <c r="F142" i="9"/>
  <c r="H142" i="9" s="1"/>
  <c r="A143" i="9"/>
  <c r="B143" i="9"/>
  <c r="C143" i="9"/>
  <c r="D143" i="9"/>
  <c r="E143" i="9"/>
  <c r="G143" i="9"/>
  <c r="H143" i="9" s="1"/>
  <c r="K143" i="9"/>
  <c r="A144" i="9"/>
  <c r="B144" i="9"/>
  <c r="C144" i="9"/>
  <c r="D144" i="9"/>
  <c r="E144" i="9"/>
  <c r="H144" i="9"/>
  <c r="A145" i="9"/>
  <c r="B145" i="9"/>
  <c r="C145" i="9"/>
  <c r="D145" i="9"/>
  <c r="E145" i="9"/>
  <c r="F145" i="9"/>
  <c r="H145" i="9" s="1"/>
  <c r="K145" i="9"/>
  <c r="A146" i="9"/>
  <c r="B146" i="9"/>
  <c r="C146" i="9"/>
  <c r="D146" i="9"/>
  <c r="E146" i="9"/>
  <c r="H146" i="9"/>
  <c r="A147" i="9"/>
  <c r="B147" i="9"/>
  <c r="C147" i="9"/>
  <c r="D147" i="9"/>
  <c r="E147" i="9"/>
  <c r="F147" i="9"/>
  <c r="G147" i="9"/>
  <c r="K147" i="9"/>
  <c r="A148" i="9"/>
  <c r="B148" i="9"/>
  <c r="C148" i="9"/>
  <c r="D148" i="9"/>
  <c r="E148" i="9"/>
  <c r="F148" i="9"/>
  <c r="H148" i="9" s="1"/>
  <c r="A149" i="9"/>
  <c r="B149" i="9"/>
  <c r="C149" i="9"/>
  <c r="D149" i="9"/>
  <c r="E149" i="9"/>
  <c r="F149" i="9"/>
  <c r="K149" i="9"/>
  <c r="B121" i="9"/>
  <c r="C121" i="9"/>
  <c r="A122" i="9"/>
  <c r="B122" i="9"/>
  <c r="C122" i="9"/>
  <c r="D122" i="9"/>
  <c r="E122" i="9"/>
  <c r="G122" i="9"/>
  <c r="H122" i="9" s="1"/>
  <c r="A123" i="9"/>
  <c r="B123" i="9"/>
  <c r="C123" i="9"/>
  <c r="D123" i="9"/>
  <c r="E123" i="9"/>
  <c r="G123" i="9"/>
  <c r="H123" i="9" s="1"/>
  <c r="A124" i="9"/>
  <c r="B124" i="9"/>
  <c r="C124" i="9"/>
  <c r="D124" i="9"/>
  <c r="E124" i="9"/>
  <c r="F124" i="9"/>
  <c r="G124" i="9"/>
  <c r="K124" i="9"/>
  <c r="A125" i="9"/>
  <c r="B125" i="9"/>
  <c r="C125" i="9"/>
  <c r="D125" i="9"/>
  <c r="F125" i="9"/>
  <c r="G125" i="9"/>
  <c r="K125" i="9"/>
  <c r="A126" i="9"/>
  <c r="B126" i="9"/>
  <c r="C126" i="9"/>
  <c r="D126" i="9"/>
  <c r="E126" i="9"/>
  <c r="F126" i="9"/>
  <c r="K126" i="9"/>
  <c r="A127" i="9"/>
  <c r="B127" i="9"/>
  <c r="C127" i="9"/>
  <c r="D127" i="9"/>
  <c r="E127" i="9"/>
  <c r="F127" i="9"/>
  <c r="K127" i="9"/>
  <c r="A128" i="9"/>
  <c r="B128" i="9"/>
  <c r="C128" i="9"/>
  <c r="D128" i="9"/>
  <c r="E128" i="9"/>
  <c r="F128" i="9"/>
  <c r="G128" i="9"/>
  <c r="K128" i="9"/>
  <c r="A129" i="9"/>
  <c r="B129" i="9"/>
  <c r="C129" i="9"/>
  <c r="D129" i="9"/>
  <c r="E129" i="9"/>
  <c r="H129" i="9"/>
  <c r="A130" i="9"/>
  <c r="B130" i="9"/>
  <c r="C130" i="9"/>
  <c r="D130" i="9"/>
  <c r="E130" i="9"/>
  <c r="F130" i="9"/>
  <c r="K130" i="9"/>
  <c r="A131" i="9"/>
  <c r="B131" i="9"/>
  <c r="C131" i="9"/>
  <c r="D131" i="9"/>
  <c r="E131" i="9"/>
  <c r="G131" i="9"/>
  <c r="H131" i="9" s="1"/>
  <c r="A132" i="9"/>
  <c r="B132" i="9"/>
  <c r="C132" i="9"/>
  <c r="D132" i="9"/>
  <c r="E132" i="9"/>
  <c r="H132" i="9"/>
  <c r="A133" i="9"/>
  <c r="B133" i="9"/>
  <c r="C133" i="9"/>
  <c r="D133" i="9"/>
  <c r="E133" i="9"/>
  <c r="F133" i="9"/>
  <c r="G133" i="9"/>
  <c r="K133" i="9"/>
  <c r="A134" i="9"/>
  <c r="B134" i="9"/>
  <c r="C134" i="9"/>
  <c r="D134" i="9"/>
  <c r="E134" i="9"/>
  <c r="F134" i="9"/>
  <c r="G134" i="9"/>
  <c r="K134" i="9"/>
  <c r="A135" i="9"/>
  <c r="B135" i="9"/>
  <c r="C135" i="9"/>
  <c r="D135" i="9"/>
  <c r="E135" i="9"/>
  <c r="F135" i="9"/>
  <c r="G135" i="9"/>
  <c r="A136" i="9"/>
  <c r="B136" i="9"/>
  <c r="C136" i="9"/>
  <c r="D136" i="9"/>
  <c r="E136" i="9"/>
  <c r="H136" i="9"/>
  <c r="A137" i="9"/>
  <c r="B137" i="9"/>
  <c r="C137" i="9"/>
  <c r="D137" i="9"/>
  <c r="E137" i="9"/>
  <c r="F137" i="9"/>
  <c r="K137" i="9"/>
  <c r="B105" i="9"/>
  <c r="C105" i="9"/>
  <c r="A106" i="9"/>
  <c r="B106" i="9"/>
  <c r="C106" i="9"/>
  <c r="D106" i="9"/>
  <c r="E106" i="9"/>
  <c r="F106" i="9"/>
  <c r="G106" i="9"/>
  <c r="K106" i="9"/>
  <c r="A107" i="9"/>
  <c r="B107" i="9"/>
  <c r="C107" i="9"/>
  <c r="D107" i="9"/>
  <c r="E107" i="9"/>
  <c r="F107" i="9"/>
  <c r="G107" i="9"/>
  <c r="K107" i="9"/>
  <c r="A108" i="9"/>
  <c r="B108" i="9"/>
  <c r="C108" i="9"/>
  <c r="D108" i="9"/>
  <c r="E108" i="9"/>
  <c r="H108" i="9"/>
  <c r="A109" i="9"/>
  <c r="B109" i="9"/>
  <c r="C109" i="9"/>
  <c r="D109" i="9"/>
  <c r="E109" i="9"/>
  <c r="H109" i="9"/>
  <c r="A110" i="9"/>
  <c r="B110" i="9"/>
  <c r="C110" i="9"/>
  <c r="D110" i="9"/>
  <c r="E110" i="9"/>
  <c r="G110" i="9"/>
  <c r="H110" i="9" s="1"/>
  <c r="K110" i="9"/>
  <c r="A111" i="9"/>
  <c r="B111" i="9"/>
  <c r="C111" i="9"/>
  <c r="D111" i="9"/>
  <c r="E111" i="9"/>
  <c r="H111" i="9"/>
  <c r="A112" i="9"/>
  <c r="B112" i="9"/>
  <c r="C112" i="9"/>
  <c r="D112" i="9"/>
  <c r="E112" i="9"/>
  <c r="G112" i="9"/>
  <c r="H112" i="9" s="1"/>
  <c r="A113" i="9"/>
  <c r="B113" i="9"/>
  <c r="C113" i="9"/>
  <c r="D113" i="9"/>
  <c r="E113" i="9"/>
  <c r="F113" i="9"/>
  <c r="K113" i="9"/>
  <c r="A114" i="9"/>
  <c r="B114" i="9"/>
  <c r="C114" i="9"/>
  <c r="D114" i="9"/>
  <c r="E114" i="9"/>
  <c r="G114" i="9"/>
  <c r="H114" i="9" s="1"/>
  <c r="A115" i="9"/>
  <c r="B115" i="9"/>
  <c r="C115" i="9"/>
  <c r="D115" i="9"/>
  <c r="E115" i="9"/>
  <c r="F115" i="9"/>
  <c r="K115" i="9"/>
  <c r="A116" i="9"/>
  <c r="B116" i="9"/>
  <c r="C116" i="9"/>
  <c r="D116" i="9"/>
  <c r="E116" i="9"/>
  <c r="F116" i="9"/>
  <c r="G116" i="9"/>
  <c r="K116" i="9"/>
  <c r="A117" i="9"/>
  <c r="B117" i="9"/>
  <c r="C117" i="9"/>
  <c r="D117" i="9"/>
  <c r="E117" i="9"/>
  <c r="G117" i="9"/>
  <c r="H117" i="9" s="1"/>
  <c r="A118" i="9"/>
  <c r="B118" i="9"/>
  <c r="C118" i="9"/>
  <c r="D118" i="9"/>
  <c r="E118" i="9"/>
  <c r="F118" i="9"/>
  <c r="K118" i="9"/>
  <c r="A119" i="9"/>
  <c r="B119" i="9"/>
  <c r="C119" i="9"/>
  <c r="D119" i="9"/>
  <c r="E119" i="9"/>
  <c r="F119" i="9"/>
  <c r="K119" i="9"/>
  <c r="B80" i="9"/>
  <c r="C80" i="9"/>
  <c r="A81" i="9"/>
  <c r="B81" i="9"/>
  <c r="C81" i="9"/>
  <c r="D81" i="9"/>
  <c r="E81" i="9"/>
  <c r="G81" i="9"/>
  <c r="H81" i="9" s="1"/>
  <c r="A82" i="9"/>
  <c r="B82" i="9"/>
  <c r="C82" i="9"/>
  <c r="D82" i="9"/>
  <c r="E82" i="9"/>
  <c r="F82" i="9"/>
  <c r="G82" i="9"/>
  <c r="K82" i="9"/>
  <c r="A83" i="9"/>
  <c r="B83" i="9"/>
  <c r="C83" i="9"/>
  <c r="D83" i="9"/>
  <c r="E83" i="9"/>
  <c r="F83" i="9"/>
  <c r="G83" i="9"/>
  <c r="K83" i="9"/>
  <c r="A84" i="9"/>
  <c r="B84" i="9"/>
  <c r="C84" i="9"/>
  <c r="D84" i="9"/>
  <c r="G84" i="9"/>
  <c r="H84" i="9" s="1"/>
  <c r="A85" i="9"/>
  <c r="B85" i="9"/>
  <c r="C85" i="9"/>
  <c r="D85" i="9"/>
  <c r="E85" i="9"/>
  <c r="F85" i="9"/>
  <c r="K85" i="9"/>
  <c r="A86" i="9"/>
  <c r="B86" i="9"/>
  <c r="C86" i="9"/>
  <c r="D86" i="9"/>
  <c r="E86" i="9"/>
  <c r="F86" i="9"/>
  <c r="K86" i="9"/>
  <c r="A87" i="9"/>
  <c r="B87" i="9"/>
  <c r="C87" i="9"/>
  <c r="D87" i="9"/>
  <c r="E87" i="9"/>
  <c r="F87" i="9"/>
  <c r="G87" i="9"/>
  <c r="K87" i="9"/>
  <c r="A88" i="9"/>
  <c r="B88" i="9"/>
  <c r="C88" i="9"/>
  <c r="D88" i="9"/>
  <c r="E88" i="9"/>
  <c r="F88" i="9"/>
  <c r="K88" i="9"/>
  <c r="A89" i="9"/>
  <c r="B89" i="9"/>
  <c r="C89" i="9"/>
  <c r="D89" i="9"/>
  <c r="E89" i="9"/>
  <c r="H89" i="9"/>
  <c r="A90" i="9"/>
  <c r="B90" i="9"/>
  <c r="C90" i="9"/>
  <c r="D90" i="9"/>
  <c r="E90" i="9"/>
  <c r="F90" i="9"/>
  <c r="K90" i="9"/>
  <c r="A91" i="9"/>
  <c r="B91" i="9"/>
  <c r="C91" i="9"/>
  <c r="D91" i="9"/>
  <c r="E91" i="9"/>
  <c r="F91" i="9"/>
  <c r="G91" i="9"/>
  <c r="A92" i="9"/>
  <c r="B92" i="9"/>
  <c r="C92" i="9"/>
  <c r="D92" i="9"/>
  <c r="E92" i="9"/>
  <c r="F92" i="9"/>
  <c r="K92" i="9"/>
  <c r="A93" i="9"/>
  <c r="B93" i="9"/>
  <c r="C93" i="9"/>
  <c r="D93" i="9"/>
  <c r="E93" i="9"/>
  <c r="F93" i="9"/>
  <c r="G93" i="9"/>
  <c r="K93" i="9"/>
  <c r="A94" i="9"/>
  <c r="B94" i="9"/>
  <c r="C94" i="9"/>
  <c r="D94" i="9"/>
  <c r="E94" i="9"/>
  <c r="F94" i="9"/>
  <c r="G94" i="9"/>
  <c r="K94" i="9"/>
  <c r="A95" i="9"/>
  <c r="B95" i="9"/>
  <c r="C95" i="9"/>
  <c r="D95" i="9"/>
  <c r="E95" i="9"/>
  <c r="F95" i="9"/>
  <c r="K95" i="9"/>
  <c r="A96" i="9"/>
  <c r="B96" i="9"/>
  <c r="C96" i="9"/>
  <c r="D96" i="9"/>
  <c r="E96" i="9"/>
  <c r="F96" i="9"/>
  <c r="G96" i="9"/>
  <c r="A97" i="9"/>
  <c r="B97" i="9"/>
  <c r="C97" i="9"/>
  <c r="D97" i="9"/>
  <c r="E97" i="9"/>
  <c r="F97" i="9"/>
  <c r="G97" i="9"/>
  <c r="K97" i="9"/>
  <c r="A98" i="9"/>
  <c r="B98" i="9"/>
  <c r="C98" i="9"/>
  <c r="D98" i="9"/>
  <c r="E98" i="9"/>
  <c r="F98" i="9"/>
  <c r="G98" i="9"/>
  <c r="K98" i="9"/>
  <c r="A99" i="9"/>
  <c r="B99" i="9"/>
  <c r="C99" i="9"/>
  <c r="D99" i="9"/>
  <c r="E99" i="9"/>
  <c r="G99" i="9"/>
  <c r="H99" i="9" s="1"/>
  <c r="A100" i="9"/>
  <c r="B100" i="9"/>
  <c r="C100" i="9"/>
  <c r="D100" i="9"/>
  <c r="E100" i="9"/>
  <c r="F100" i="9"/>
  <c r="G100" i="9"/>
  <c r="K100" i="9"/>
  <c r="A101" i="9"/>
  <c r="B101" i="9"/>
  <c r="C101" i="9"/>
  <c r="D101" i="9"/>
  <c r="E101" i="9"/>
  <c r="G101" i="9"/>
  <c r="H101" i="9" s="1"/>
  <c r="A102" i="9"/>
  <c r="B102" i="9"/>
  <c r="C102" i="9"/>
  <c r="D102" i="9"/>
  <c r="E102" i="9"/>
  <c r="F102" i="9"/>
  <c r="K102" i="9"/>
  <c r="A103" i="9"/>
  <c r="B103" i="9"/>
  <c r="C103" i="9"/>
  <c r="D103" i="9"/>
  <c r="E103" i="9"/>
  <c r="F103" i="9"/>
  <c r="K103" i="9"/>
  <c r="B55" i="9"/>
  <c r="C55" i="9"/>
  <c r="A56" i="9"/>
  <c r="B56" i="9"/>
  <c r="C56" i="9"/>
  <c r="D56" i="9"/>
  <c r="E56" i="9"/>
  <c r="G56" i="9"/>
  <c r="H56" i="9" s="1"/>
  <c r="A57" i="9"/>
  <c r="B57" i="9"/>
  <c r="C57" i="9"/>
  <c r="D57" i="9"/>
  <c r="E57" i="9"/>
  <c r="F57" i="9"/>
  <c r="G57" i="9"/>
  <c r="K57" i="9"/>
  <c r="A58" i="9"/>
  <c r="B58" i="9"/>
  <c r="C58" i="9"/>
  <c r="D58" i="9"/>
  <c r="E58" i="9"/>
  <c r="F58" i="9"/>
  <c r="G58" i="9"/>
  <c r="K58" i="9"/>
  <c r="A59" i="9"/>
  <c r="B59" i="9"/>
  <c r="C59" i="9"/>
  <c r="D59" i="9"/>
  <c r="F59" i="9"/>
  <c r="G59" i="9"/>
  <c r="K59" i="9"/>
  <c r="A60" i="9"/>
  <c r="B60" i="9"/>
  <c r="C60" i="9"/>
  <c r="D60" i="9"/>
  <c r="E60" i="9"/>
  <c r="F60" i="9"/>
  <c r="K60" i="9"/>
  <c r="A61" i="9"/>
  <c r="B61" i="9"/>
  <c r="C61" i="9"/>
  <c r="D61" i="9"/>
  <c r="E61" i="9"/>
  <c r="F61" i="9"/>
  <c r="K61" i="9"/>
  <c r="A62" i="9"/>
  <c r="B62" i="9"/>
  <c r="C62" i="9"/>
  <c r="D62" i="9"/>
  <c r="E62" i="9"/>
  <c r="F62" i="9"/>
  <c r="G62" i="9"/>
  <c r="K62" i="9"/>
  <c r="A63" i="9"/>
  <c r="B63" i="9"/>
  <c r="C63" i="9"/>
  <c r="D63" i="9"/>
  <c r="E63" i="9"/>
  <c r="F63" i="9"/>
  <c r="K63" i="9"/>
  <c r="A64" i="9"/>
  <c r="B64" i="9"/>
  <c r="C64" i="9"/>
  <c r="D64" i="9"/>
  <c r="E64" i="9"/>
  <c r="F64" i="9"/>
  <c r="G64" i="9"/>
  <c r="K64" i="9"/>
  <c r="A65" i="9"/>
  <c r="B65" i="9"/>
  <c r="C65" i="9"/>
  <c r="D65" i="9"/>
  <c r="E65" i="9"/>
  <c r="F65" i="9"/>
  <c r="K65" i="9"/>
  <c r="A66" i="9"/>
  <c r="B66" i="9"/>
  <c r="C66" i="9"/>
  <c r="D66" i="9"/>
  <c r="E66" i="9"/>
  <c r="H66" i="9"/>
  <c r="A67" i="9"/>
  <c r="B67" i="9"/>
  <c r="C67" i="9"/>
  <c r="D67" i="9"/>
  <c r="E67" i="9"/>
  <c r="H67" i="9"/>
  <c r="A68" i="9"/>
  <c r="B68" i="9"/>
  <c r="C68" i="9"/>
  <c r="D68" i="9"/>
  <c r="E68" i="9"/>
  <c r="G68" i="9"/>
  <c r="H68" i="9" s="1"/>
  <c r="A69" i="9"/>
  <c r="B69" i="9"/>
  <c r="C69" i="9"/>
  <c r="D69" i="9"/>
  <c r="E69" i="9"/>
  <c r="F69" i="9"/>
  <c r="K69" i="9"/>
  <c r="A70" i="9"/>
  <c r="B70" i="9"/>
  <c r="C70" i="9"/>
  <c r="D70" i="9"/>
  <c r="E70" i="9"/>
  <c r="F70" i="9"/>
  <c r="G70" i="9"/>
  <c r="K70" i="9"/>
  <c r="A71" i="9"/>
  <c r="B71" i="9"/>
  <c r="C71" i="9"/>
  <c r="D71" i="9"/>
  <c r="E71" i="9"/>
  <c r="H71" i="9"/>
  <c r="A72" i="9"/>
  <c r="B72" i="9"/>
  <c r="C72" i="9"/>
  <c r="D72" i="9"/>
  <c r="E72" i="9"/>
  <c r="F72" i="9"/>
  <c r="G72" i="9"/>
  <c r="K72" i="9"/>
  <c r="A73" i="9"/>
  <c r="B73" i="9"/>
  <c r="C73" i="9"/>
  <c r="D73" i="9"/>
  <c r="E73" i="9"/>
  <c r="F73" i="9"/>
  <c r="G73" i="9"/>
  <c r="K73" i="9"/>
  <c r="A74" i="9"/>
  <c r="B74" i="9"/>
  <c r="C74" i="9"/>
  <c r="D74" i="9"/>
  <c r="E74" i="9"/>
  <c r="F74" i="9"/>
  <c r="G74" i="9"/>
  <c r="K74" i="9"/>
  <c r="A75" i="9"/>
  <c r="B75" i="9"/>
  <c r="C75" i="9"/>
  <c r="D75" i="9"/>
  <c r="E75" i="9"/>
  <c r="F75" i="9"/>
  <c r="G75" i="9"/>
  <c r="K75" i="9"/>
  <c r="A76" i="9"/>
  <c r="B76" i="9"/>
  <c r="C76" i="9"/>
  <c r="D76" i="9"/>
  <c r="E76" i="9"/>
  <c r="F76" i="9"/>
  <c r="G76" i="9"/>
  <c r="K76" i="9"/>
  <c r="A77" i="9"/>
  <c r="B77" i="9"/>
  <c r="C77" i="9"/>
  <c r="D77" i="9"/>
  <c r="E77" i="9"/>
  <c r="F77" i="9"/>
  <c r="G77" i="9"/>
  <c r="K77" i="9"/>
  <c r="A78" i="9"/>
  <c r="B78" i="9"/>
  <c r="C78" i="9"/>
  <c r="D78" i="9"/>
  <c r="E78" i="9"/>
  <c r="F78" i="9"/>
  <c r="K78" i="9"/>
  <c r="D48" i="9"/>
  <c r="E48" i="9"/>
  <c r="F48" i="9"/>
  <c r="G48" i="9"/>
  <c r="K48" i="9"/>
  <c r="B47" i="9"/>
  <c r="C47" i="9"/>
  <c r="A48" i="9"/>
  <c r="B48" i="9"/>
  <c r="C48" i="9"/>
  <c r="A49" i="9"/>
  <c r="B49" i="9"/>
  <c r="C49" i="9"/>
  <c r="D49" i="9"/>
  <c r="E49" i="9"/>
  <c r="F49" i="9"/>
  <c r="G49" i="9"/>
  <c r="K49" i="9"/>
  <c r="A50" i="9"/>
  <c r="B50" i="9"/>
  <c r="C50" i="9"/>
  <c r="D50" i="9"/>
  <c r="E50" i="9"/>
  <c r="F50" i="9"/>
  <c r="K50" i="9"/>
  <c r="A51" i="9"/>
  <c r="B51" i="9"/>
  <c r="C51" i="9"/>
  <c r="D51" i="9"/>
  <c r="E51" i="9"/>
  <c r="F51" i="9"/>
  <c r="G51" i="9"/>
  <c r="K51" i="9"/>
  <c r="B24" i="9"/>
  <c r="C24" i="9"/>
  <c r="A25" i="9"/>
  <c r="B25" i="9"/>
  <c r="C25" i="9"/>
  <c r="D25" i="9"/>
  <c r="E25" i="9"/>
  <c r="F25" i="9"/>
  <c r="G25" i="9"/>
  <c r="K25" i="9"/>
  <c r="A26" i="9"/>
  <c r="B26" i="9"/>
  <c r="C26" i="9"/>
  <c r="D26" i="9"/>
  <c r="E26" i="9"/>
  <c r="F26" i="9"/>
  <c r="G26" i="9"/>
  <c r="K26" i="9"/>
  <c r="A27" i="9"/>
  <c r="B27" i="9"/>
  <c r="C27" i="9"/>
  <c r="D27" i="9"/>
  <c r="E27" i="9"/>
  <c r="F27" i="9"/>
  <c r="G27" i="9"/>
  <c r="K27" i="9"/>
  <c r="A28" i="9"/>
  <c r="B28" i="9"/>
  <c r="C28" i="9"/>
  <c r="D28" i="9"/>
  <c r="E28" i="9"/>
  <c r="F28" i="9"/>
  <c r="K28" i="9"/>
  <c r="A29" i="9"/>
  <c r="B29" i="9"/>
  <c r="C29" i="9"/>
  <c r="D29" i="9"/>
  <c r="E29" i="9"/>
  <c r="F29" i="9"/>
  <c r="G29" i="9"/>
  <c r="K29" i="9"/>
  <c r="A30" i="9"/>
  <c r="B30" i="9"/>
  <c r="C30" i="9"/>
  <c r="D30" i="9"/>
  <c r="E30" i="9"/>
  <c r="F30" i="9"/>
  <c r="K30" i="9"/>
  <c r="A31" i="9"/>
  <c r="B31" i="9"/>
  <c r="C31" i="9"/>
  <c r="D31" i="9"/>
  <c r="E31" i="9"/>
  <c r="F31" i="9"/>
  <c r="G31" i="9"/>
  <c r="K31" i="9"/>
  <c r="A32" i="9"/>
  <c r="B32" i="9"/>
  <c r="C32" i="9"/>
  <c r="D32" i="9"/>
  <c r="E32" i="9"/>
  <c r="F32" i="9"/>
  <c r="K32" i="9"/>
  <c r="A33" i="9"/>
  <c r="B33" i="9"/>
  <c r="C33" i="9"/>
  <c r="D33" i="9"/>
  <c r="E33" i="9"/>
  <c r="F33" i="9"/>
  <c r="K33" i="9"/>
  <c r="A34" i="9"/>
  <c r="B34" i="9"/>
  <c r="C34" i="9"/>
  <c r="D34" i="9"/>
  <c r="E34" i="9"/>
  <c r="F34" i="9"/>
  <c r="K34" i="9"/>
  <c r="A35" i="9"/>
  <c r="B35" i="9"/>
  <c r="C35" i="9"/>
  <c r="D35" i="9"/>
  <c r="E35" i="9"/>
  <c r="F35" i="9"/>
  <c r="G35" i="9"/>
  <c r="K35" i="9"/>
  <c r="A36" i="9"/>
  <c r="B36" i="9"/>
  <c r="C36" i="9"/>
  <c r="D36" i="9"/>
  <c r="E36" i="9"/>
  <c r="F36" i="9"/>
  <c r="G36" i="9"/>
  <c r="K36" i="9"/>
  <c r="A37" i="9"/>
  <c r="B37" i="9"/>
  <c r="C37" i="9"/>
  <c r="D37" i="9"/>
  <c r="E37" i="9"/>
  <c r="F37" i="9"/>
  <c r="K37" i="9"/>
  <c r="A38" i="9"/>
  <c r="B38" i="9"/>
  <c r="C38" i="9"/>
  <c r="D38" i="9"/>
  <c r="E38" i="9"/>
  <c r="F38" i="9"/>
  <c r="G38" i="9"/>
  <c r="K38" i="9"/>
  <c r="A39" i="9"/>
  <c r="B39" i="9"/>
  <c r="C39" i="9"/>
  <c r="D39" i="9"/>
  <c r="E39" i="9"/>
  <c r="F39" i="9"/>
  <c r="G39" i="9"/>
  <c r="K39" i="9"/>
  <c r="A40" i="9"/>
  <c r="B40" i="9"/>
  <c r="C40" i="9"/>
  <c r="D40" i="9"/>
  <c r="E40" i="9"/>
  <c r="F40" i="9"/>
  <c r="G40" i="9"/>
  <c r="K40" i="9"/>
  <c r="A41" i="9"/>
  <c r="B41" i="9"/>
  <c r="C41" i="9"/>
  <c r="D41" i="9"/>
  <c r="E41" i="9"/>
  <c r="F41" i="9"/>
  <c r="G41" i="9"/>
  <c r="K41" i="9"/>
  <c r="A42" i="9"/>
  <c r="B42" i="9"/>
  <c r="C42" i="9"/>
  <c r="D42" i="9"/>
  <c r="E42" i="9"/>
  <c r="F42" i="9"/>
  <c r="G42" i="9"/>
  <c r="K42" i="9"/>
  <c r="A43" i="9"/>
  <c r="B43" i="9"/>
  <c r="C43" i="9"/>
  <c r="D43" i="9"/>
  <c r="E43" i="9"/>
  <c r="F43" i="9"/>
  <c r="K43" i="9"/>
  <c r="A44" i="9"/>
  <c r="B44" i="9"/>
  <c r="C44" i="9"/>
  <c r="D44" i="9"/>
  <c r="E44" i="9"/>
  <c r="F44" i="9"/>
  <c r="K44" i="9"/>
  <c r="A45" i="9"/>
  <c r="B45" i="9"/>
  <c r="C45" i="9"/>
  <c r="D45" i="9"/>
  <c r="E45" i="9"/>
  <c r="F45" i="9"/>
  <c r="G45" i="9"/>
  <c r="K45" i="9"/>
  <c r="A14" i="9"/>
  <c r="B13" i="9"/>
  <c r="C13" i="9"/>
  <c r="A15" i="9"/>
  <c r="B14" i="9"/>
  <c r="C14" i="9"/>
  <c r="D14" i="9"/>
  <c r="E14" i="9"/>
  <c r="F14" i="9"/>
  <c r="G14" i="9"/>
  <c r="K14" i="9"/>
  <c r="A16" i="9"/>
  <c r="B15" i="9"/>
  <c r="C15" i="9"/>
  <c r="D15" i="9"/>
  <c r="E15" i="9"/>
  <c r="F15" i="9"/>
  <c r="G15" i="9"/>
  <c r="K15" i="9"/>
  <c r="A17" i="9"/>
  <c r="B16" i="9"/>
  <c r="C16" i="9"/>
  <c r="D16" i="9"/>
  <c r="E16" i="9"/>
  <c r="F16" i="9"/>
  <c r="K16" i="9"/>
  <c r="A18" i="9"/>
  <c r="B17" i="9"/>
  <c r="C17" i="9"/>
  <c r="D17" i="9"/>
  <c r="E17" i="9"/>
  <c r="F17" i="9"/>
  <c r="G17" i="9"/>
  <c r="K17" i="9"/>
  <c r="A19" i="9"/>
  <c r="B18" i="9"/>
  <c r="C18" i="9"/>
  <c r="D18" i="9"/>
  <c r="E18" i="9"/>
  <c r="F18" i="9"/>
  <c r="K18" i="9"/>
  <c r="A20" i="9"/>
  <c r="B19" i="9"/>
  <c r="C19" i="9"/>
  <c r="D19" i="9"/>
  <c r="E19" i="9"/>
  <c r="F19" i="9"/>
  <c r="K19" i="9"/>
  <c r="A21" i="9"/>
  <c r="B20" i="9"/>
  <c r="C20" i="9"/>
  <c r="D20" i="9"/>
  <c r="E20" i="9"/>
  <c r="F20" i="9"/>
  <c r="K20" i="9"/>
  <c r="A22" i="9"/>
  <c r="B21" i="9"/>
  <c r="C21" i="9"/>
  <c r="D21" i="9"/>
  <c r="E21" i="9"/>
  <c r="F21" i="9"/>
  <c r="G21" i="9"/>
  <c r="K21" i="9"/>
  <c r="A23" i="9"/>
  <c r="B22" i="9"/>
  <c r="C22" i="9"/>
  <c r="D22" i="9"/>
  <c r="E22" i="9"/>
  <c r="F22" i="9"/>
  <c r="K22" i="9"/>
  <c r="G91" i="12"/>
  <c r="H159" i="9" l="1"/>
  <c r="H158" i="9"/>
  <c r="H157" i="9"/>
  <c r="G167" i="9"/>
  <c r="K8" i="10"/>
  <c r="K12" i="10"/>
  <c r="K10" i="10"/>
  <c r="K14" i="10"/>
  <c r="F10" i="10"/>
  <c r="F14" i="10"/>
  <c r="F8" i="10"/>
  <c r="F12" i="10"/>
  <c r="K126" i="10"/>
  <c r="K128" i="10"/>
  <c r="F128" i="10"/>
  <c r="F126" i="10"/>
  <c r="I30" i="10"/>
  <c r="H28" i="10"/>
  <c r="I58" i="10"/>
  <c r="H56" i="10"/>
  <c r="I70" i="10"/>
  <c r="I38" i="10"/>
  <c r="G14" i="10"/>
  <c r="G12" i="10" s="1"/>
  <c r="G10" i="10" s="1"/>
  <c r="I44" i="10"/>
  <c r="H147" i="9"/>
  <c r="H155" i="9"/>
  <c r="H16" i="10"/>
  <c r="H146" i="10"/>
  <c r="H145" i="10" s="1"/>
  <c r="K130" i="10"/>
  <c r="H132" i="10"/>
  <c r="G130" i="10"/>
  <c r="H140" i="10"/>
  <c r="H139" i="10"/>
  <c r="H138" i="10"/>
  <c r="H137" i="10"/>
  <c r="H136" i="10"/>
  <c r="K134" i="10"/>
  <c r="F134" i="10"/>
  <c r="H151" i="10"/>
  <c r="H25" i="10"/>
  <c r="H19" i="10"/>
  <c r="H17" i="10"/>
  <c r="H15" i="10"/>
  <c r="F130" i="10"/>
  <c r="G134" i="10"/>
  <c r="H150" i="10"/>
  <c r="H149" i="10" s="1"/>
  <c r="F149" i="10"/>
  <c r="H135" i="10"/>
  <c r="K149" i="10"/>
  <c r="H131" i="10"/>
  <c r="H143" i="10"/>
  <c r="H142" i="10" s="1"/>
  <c r="F145" i="10"/>
  <c r="K162" i="9"/>
  <c r="H107" i="9"/>
  <c r="H137" i="9"/>
  <c r="H124" i="9"/>
  <c r="K11" i="9"/>
  <c r="F13" i="9"/>
  <c r="K105" i="9"/>
  <c r="K139" i="9"/>
  <c r="K151" i="9"/>
  <c r="F162" i="9"/>
  <c r="G171" i="9"/>
  <c r="G179" i="9"/>
  <c r="G187" i="9"/>
  <c r="H21" i="9"/>
  <c r="H19" i="9"/>
  <c r="H17" i="9"/>
  <c r="H15" i="9"/>
  <c r="H45" i="9"/>
  <c r="H44" i="9"/>
  <c r="H43" i="9"/>
  <c r="H42" i="9"/>
  <c r="H41" i="9"/>
  <c r="H40" i="9"/>
  <c r="H39" i="9"/>
  <c r="H38" i="9"/>
  <c r="H37" i="9"/>
  <c r="H35" i="9"/>
  <c r="H33" i="9"/>
  <c r="H31" i="9"/>
  <c r="H29" i="9"/>
  <c r="H27" i="9"/>
  <c r="H25" i="9"/>
  <c r="H51" i="9"/>
  <c r="H49" i="9"/>
  <c r="G47" i="9"/>
  <c r="H78" i="9"/>
  <c r="H77" i="9"/>
  <c r="H76" i="9"/>
  <c r="H75" i="9"/>
  <c r="H74" i="9"/>
  <c r="H73" i="9"/>
  <c r="H72" i="9"/>
  <c r="H70" i="9"/>
  <c r="H69" i="9"/>
  <c r="H65" i="9"/>
  <c r="H64" i="9"/>
  <c r="H63" i="9"/>
  <c r="H62" i="9"/>
  <c r="H60" i="9"/>
  <c r="H96" i="9"/>
  <c r="H95" i="9"/>
  <c r="H94" i="9"/>
  <c r="H93" i="9"/>
  <c r="H92" i="9"/>
  <c r="H83" i="9"/>
  <c r="H82" i="9"/>
  <c r="H119" i="9"/>
  <c r="H118" i="9"/>
  <c r="H116" i="9"/>
  <c r="H115" i="9"/>
  <c r="H113" i="9"/>
  <c r="G105" i="9"/>
  <c r="H135" i="9"/>
  <c r="H134" i="9"/>
  <c r="H133" i="9"/>
  <c r="H130" i="9"/>
  <c r="H128" i="9"/>
  <c r="H127" i="9"/>
  <c r="H126" i="9"/>
  <c r="K121" i="9"/>
  <c r="H125" i="9"/>
  <c r="H149" i="9"/>
  <c r="G162" i="9"/>
  <c r="H169" i="9"/>
  <c r="H177" i="9"/>
  <c r="H176" i="9"/>
  <c r="H175" i="9"/>
  <c r="H174" i="9"/>
  <c r="H173" i="9"/>
  <c r="K171" i="9"/>
  <c r="F171" i="9"/>
  <c r="H185" i="9"/>
  <c r="H184" i="9"/>
  <c r="H183" i="9"/>
  <c r="H182" i="9"/>
  <c r="K179" i="9"/>
  <c r="F179" i="9"/>
  <c r="H180" i="9"/>
  <c r="H192" i="9"/>
  <c r="H187" i="9" s="1"/>
  <c r="H191" i="9"/>
  <c r="K187" i="9"/>
  <c r="H188" i="9"/>
  <c r="H195" i="9"/>
  <c r="H194" i="9" s="1"/>
  <c r="H151" i="9"/>
  <c r="G13" i="9"/>
  <c r="K24" i="9"/>
  <c r="K80" i="9"/>
  <c r="K53" i="9" s="1"/>
  <c r="F105" i="9"/>
  <c r="H106" i="9"/>
  <c r="F139" i="9"/>
  <c r="G139" i="9"/>
  <c r="F151" i="9"/>
  <c r="G151" i="9"/>
  <c r="H163" i="9"/>
  <c r="H162" i="9" s="1"/>
  <c r="H172" i="9"/>
  <c r="H181" i="9"/>
  <c r="F194" i="9"/>
  <c r="F11" i="9"/>
  <c r="H22" i="9"/>
  <c r="H20" i="9"/>
  <c r="H18" i="9"/>
  <c r="H16" i="9"/>
  <c r="K13" i="9"/>
  <c r="H36" i="9"/>
  <c r="H34" i="9"/>
  <c r="H32" i="9"/>
  <c r="H30" i="9"/>
  <c r="H28" i="9"/>
  <c r="H26" i="9"/>
  <c r="G24" i="9"/>
  <c r="H50" i="9"/>
  <c r="K47" i="9"/>
  <c r="F47" i="9"/>
  <c r="H61" i="9"/>
  <c r="H59" i="9"/>
  <c r="H58" i="9"/>
  <c r="K55" i="9"/>
  <c r="F55" i="9"/>
  <c r="H103" i="9"/>
  <c r="H102" i="9"/>
  <c r="H100" i="9"/>
  <c r="H98" i="9"/>
  <c r="H97" i="9"/>
  <c r="H91" i="9"/>
  <c r="H90" i="9"/>
  <c r="H88" i="9"/>
  <c r="H87" i="9"/>
  <c r="H86" i="9"/>
  <c r="H85" i="9"/>
  <c r="F121" i="9"/>
  <c r="G121" i="9"/>
  <c r="H168" i="9"/>
  <c r="H167" i="9" s="1"/>
  <c r="F187" i="9"/>
  <c r="F24" i="9"/>
  <c r="H48" i="9"/>
  <c r="G55" i="9"/>
  <c r="H57" i="9"/>
  <c r="F80" i="9"/>
  <c r="F53" i="9" s="1"/>
  <c r="G80" i="9"/>
  <c r="H14" i="9"/>
  <c r="A10" i="13"/>
  <c r="B10" i="13"/>
  <c r="C10" i="13"/>
  <c r="A11" i="13"/>
  <c r="B11" i="13"/>
  <c r="C11" i="13"/>
  <c r="D11" i="13"/>
  <c r="F11" i="13"/>
  <c r="G11" i="13"/>
  <c r="G10" i="13" s="1"/>
  <c r="K11" i="13"/>
  <c r="A13" i="13"/>
  <c r="B13" i="13"/>
  <c r="C13" i="13"/>
  <c r="A14" i="13"/>
  <c r="B14" i="13"/>
  <c r="C14" i="13"/>
  <c r="D14" i="13"/>
  <c r="F14" i="13"/>
  <c r="F13" i="13" s="1"/>
  <c r="G14" i="13"/>
  <c r="G13" i="13" s="1"/>
  <c r="K14" i="13"/>
  <c r="K13" i="13" s="1"/>
  <c r="A16" i="13"/>
  <c r="B16" i="13"/>
  <c r="C16" i="13"/>
  <c r="A17" i="13"/>
  <c r="B17" i="13"/>
  <c r="C17" i="13"/>
  <c r="D17" i="13"/>
  <c r="F17" i="13"/>
  <c r="F16" i="13" s="1"/>
  <c r="G17" i="13"/>
  <c r="G16" i="13" s="1"/>
  <c r="K17" i="13"/>
  <c r="K16" i="13" s="1"/>
  <c r="A19" i="13"/>
  <c r="B19" i="13"/>
  <c r="C19" i="13"/>
  <c r="A20" i="13"/>
  <c r="B20" i="13"/>
  <c r="C20" i="13"/>
  <c r="D20" i="13"/>
  <c r="F20" i="13"/>
  <c r="G20" i="13"/>
  <c r="K20" i="13"/>
  <c r="A21" i="13"/>
  <c r="B21" i="13"/>
  <c r="C21" i="13"/>
  <c r="D21" i="13"/>
  <c r="F21" i="13"/>
  <c r="G21" i="13"/>
  <c r="K21" i="13"/>
  <c r="A23" i="13"/>
  <c r="B23" i="13"/>
  <c r="C23" i="13"/>
  <c r="A24" i="13"/>
  <c r="B24" i="13"/>
  <c r="C24" i="13"/>
  <c r="D24" i="13"/>
  <c r="F24" i="13"/>
  <c r="F23" i="13" s="1"/>
  <c r="G24" i="13"/>
  <c r="G23" i="13" s="1"/>
  <c r="K24" i="13"/>
  <c r="K23" i="13" s="1"/>
  <c r="A26" i="13"/>
  <c r="B26" i="13"/>
  <c r="C26" i="13"/>
  <c r="A27" i="13"/>
  <c r="B27" i="13"/>
  <c r="C27" i="13"/>
  <c r="D27" i="13"/>
  <c r="F27" i="13"/>
  <c r="F26" i="13" s="1"/>
  <c r="G27" i="13"/>
  <c r="G26" i="13" s="1"/>
  <c r="K27" i="13"/>
  <c r="K26" i="13" s="1"/>
  <c r="A29" i="13"/>
  <c r="B29" i="13"/>
  <c r="C29" i="13"/>
  <c r="A30" i="13"/>
  <c r="B30" i="13"/>
  <c r="C30" i="13"/>
  <c r="D30" i="13"/>
  <c r="F30" i="13"/>
  <c r="F29" i="13" s="1"/>
  <c r="G30" i="13"/>
  <c r="G29" i="13" s="1"/>
  <c r="K30" i="13"/>
  <c r="K29" i="13" s="1"/>
  <c r="A32" i="13"/>
  <c r="B32" i="13"/>
  <c r="C32" i="13"/>
  <c r="A33" i="13"/>
  <c r="B33" i="13"/>
  <c r="C33" i="13"/>
  <c r="D33" i="13"/>
  <c r="F33" i="13"/>
  <c r="F32" i="13" s="1"/>
  <c r="G33" i="13"/>
  <c r="G32" i="13" s="1"/>
  <c r="K33" i="13"/>
  <c r="K32" i="13" s="1"/>
  <c r="A35" i="13"/>
  <c r="B35" i="13"/>
  <c r="C35" i="13"/>
  <c r="A36" i="13"/>
  <c r="B36" i="13"/>
  <c r="C36" i="13"/>
  <c r="D36" i="13"/>
  <c r="F36" i="13"/>
  <c r="F35" i="13" s="1"/>
  <c r="G36" i="13"/>
  <c r="G35" i="13" s="1"/>
  <c r="K36" i="13"/>
  <c r="K35" i="13" s="1"/>
  <c r="A38" i="13"/>
  <c r="B38" i="13"/>
  <c r="C38" i="13"/>
  <c r="A39" i="13"/>
  <c r="B39" i="13"/>
  <c r="C39" i="13"/>
  <c r="D39" i="13"/>
  <c r="F39" i="13"/>
  <c r="F38" i="13" s="1"/>
  <c r="G39" i="13"/>
  <c r="G38" i="13" s="1"/>
  <c r="K39" i="13"/>
  <c r="K38" i="13" s="1"/>
  <c r="A41" i="13"/>
  <c r="B41" i="13"/>
  <c r="C41" i="13"/>
  <c r="A42" i="13"/>
  <c r="B42" i="13"/>
  <c r="C42" i="13"/>
  <c r="D42" i="13"/>
  <c r="F42" i="13"/>
  <c r="F41" i="13" s="1"/>
  <c r="G42" i="13"/>
  <c r="G41" i="13" s="1"/>
  <c r="K42" i="13"/>
  <c r="K41" i="13" s="1"/>
  <c r="A44" i="13"/>
  <c r="B44" i="13"/>
  <c r="C44" i="13"/>
  <c r="A45" i="13"/>
  <c r="B45" i="13"/>
  <c r="C45" i="13"/>
  <c r="D45" i="13"/>
  <c r="F45" i="13"/>
  <c r="F44" i="13" s="1"/>
  <c r="G45" i="13"/>
  <c r="G44" i="13" s="1"/>
  <c r="K45" i="13"/>
  <c r="K44" i="13" s="1"/>
  <c r="A47" i="13"/>
  <c r="B47" i="13"/>
  <c r="C47" i="13"/>
  <c r="A48" i="13"/>
  <c r="B48" i="13"/>
  <c r="C48" i="13"/>
  <c r="D48" i="13"/>
  <c r="F48" i="13"/>
  <c r="F47" i="13" s="1"/>
  <c r="G48" i="13"/>
  <c r="G47" i="13" s="1"/>
  <c r="K48" i="13"/>
  <c r="K47" i="13" s="1"/>
  <c r="A50" i="13"/>
  <c r="B50" i="13"/>
  <c r="C50" i="13"/>
  <c r="A51" i="13"/>
  <c r="B51" i="13"/>
  <c r="C51" i="13"/>
  <c r="D51" i="13"/>
  <c r="F51" i="13"/>
  <c r="F50" i="13" s="1"/>
  <c r="G51" i="13"/>
  <c r="G50" i="13" s="1"/>
  <c r="K51" i="13"/>
  <c r="K50" i="13" s="1"/>
  <c r="A53" i="13"/>
  <c r="B53" i="13"/>
  <c r="C53" i="13"/>
  <c r="A54" i="13"/>
  <c r="B54" i="13"/>
  <c r="C54" i="13"/>
  <c r="D54" i="13"/>
  <c r="F54" i="13"/>
  <c r="F53" i="13" s="1"/>
  <c r="G54" i="13"/>
  <c r="G53" i="13" s="1"/>
  <c r="K54" i="13"/>
  <c r="K53" i="13" s="1"/>
  <c r="A56" i="13"/>
  <c r="B56" i="13"/>
  <c r="C56" i="13"/>
  <c r="A57" i="13"/>
  <c r="B57" i="13"/>
  <c r="C57" i="13"/>
  <c r="D57" i="13"/>
  <c r="F57" i="13"/>
  <c r="F56" i="13" s="1"/>
  <c r="G57" i="13"/>
  <c r="G56" i="13" s="1"/>
  <c r="K57" i="13"/>
  <c r="K56" i="13" s="1"/>
  <c r="A59" i="13"/>
  <c r="B59" i="13"/>
  <c r="C59" i="13"/>
  <c r="A60" i="13"/>
  <c r="B60" i="13"/>
  <c r="C60" i="13"/>
  <c r="D60" i="13"/>
  <c r="F60" i="13"/>
  <c r="F59" i="13" s="1"/>
  <c r="G60" i="13"/>
  <c r="G59" i="13" s="1"/>
  <c r="K60" i="13"/>
  <c r="K59" i="13" s="1"/>
  <c r="A62" i="13"/>
  <c r="B62" i="13"/>
  <c r="C62" i="13"/>
  <c r="A63" i="13"/>
  <c r="B63" i="13"/>
  <c r="C63" i="13"/>
  <c r="D63" i="13"/>
  <c r="F63" i="13"/>
  <c r="F62" i="13" s="1"/>
  <c r="G63" i="13"/>
  <c r="G62" i="13" s="1"/>
  <c r="K63" i="13"/>
  <c r="K62" i="13" s="1"/>
  <c r="A65" i="13"/>
  <c r="B65" i="13"/>
  <c r="C65" i="13"/>
  <c r="A66" i="13"/>
  <c r="B66" i="13"/>
  <c r="C66" i="13"/>
  <c r="D66" i="13"/>
  <c r="F66" i="13"/>
  <c r="F65" i="13" s="1"/>
  <c r="G66" i="13"/>
  <c r="G65" i="13" s="1"/>
  <c r="K66" i="13"/>
  <c r="K65" i="13" s="1"/>
  <c r="A68" i="13"/>
  <c r="B68" i="13"/>
  <c r="C68" i="13"/>
  <c r="A69" i="13"/>
  <c r="B69" i="13"/>
  <c r="C69" i="13"/>
  <c r="D69" i="13"/>
  <c r="F69" i="13"/>
  <c r="K69" i="13"/>
  <c r="A70" i="13"/>
  <c r="B70" i="13"/>
  <c r="C70" i="13"/>
  <c r="D70" i="13"/>
  <c r="F70" i="13"/>
  <c r="G70" i="13"/>
  <c r="G68" i="13" s="1"/>
  <c r="K70" i="13"/>
  <c r="A72" i="13"/>
  <c r="B72" i="13"/>
  <c r="C72" i="13"/>
  <c r="A73" i="13"/>
  <c r="B73" i="13"/>
  <c r="C73" i="13"/>
  <c r="D73" i="13"/>
  <c r="F73" i="13"/>
  <c r="K73" i="13"/>
  <c r="A74" i="13"/>
  <c r="B74" i="13"/>
  <c r="C74" i="13"/>
  <c r="D74" i="13"/>
  <c r="F74" i="13"/>
  <c r="G74" i="13"/>
  <c r="G72" i="13" s="1"/>
  <c r="K74" i="13"/>
  <c r="A76" i="13"/>
  <c r="B76" i="13"/>
  <c r="C76" i="13"/>
  <c r="A77" i="13"/>
  <c r="B77" i="13"/>
  <c r="C77" i="13"/>
  <c r="D77" i="13"/>
  <c r="F77" i="13"/>
  <c r="G77" i="13"/>
  <c r="K77" i="13"/>
  <c r="A78" i="13"/>
  <c r="B78" i="13"/>
  <c r="C78" i="13"/>
  <c r="D78" i="13"/>
  <c r="F78" i="13"/>
  <c r="G78" i="13"/>
  <c r="K78" i="13"/>
  <c r="A79" i="13"/>
  <c r="B79" i="13"/>
  <c r="C79" i="13"/>
  <c r="D79" i="13"/>
  <c r="F79" i="13"/>
  <c r="G79" i="13"/>
  <c r="K79" i="13"/>
  <c r="H24" i="9" l="1"/>
  <c r="H14" i="10"/>
  <c r="H139" i="9"/>
  <c r="H55" i="9"/>
  <c r="H47" i="9"/>
  <c r="H179" i="9"/>
  <c r="K19" i="13"/>
  <c r="F19" i="13"/>
  <c r="H171" i="9"/>
  <c r="H105" i="9"/>
  <c r="H10" i="10"/>
  <c r="I28" i="10" s="1"/>
  <c r="H12" i="10"/>
  <c r="G128" i="10"/>
  <c r="G126" i="10" s="1"/>
  <c r="G115" i="10" s="1"/>
  <c r="G75" i="10" s="1"/>
  <c r="G54" i="10" s="1"/>
  <c r="G8" i="10" s="1"/>
  <c r="H134" i="10"/>
  <c r="H130" i="10"/>
  <c r="G53" i="9"/>
  <c r="H121" i="9"/>
  <c r="H80" i="9"/>
  <c r="G11" i="9"/>
  <c r="H13" i="9"/>
  <c r="H73" i="13"/>
  <c r="F72" i="13"/>
  <c r="K6" i="13"/>
  <c r="K10" i="13"/>
  <c r="F6" i="13"/>
  <c r="F10" i="13"/>
  <c r="K76" i="13"/>
  <c r="G76" i="13"/>
  <c r="K72" i="13"/>
  <c r="K68" i="13"/>
  <c r="H69" i="13"/>
  <c r="F68" i="13"/>
  <c r="F76" i="13"/>
  <c r="G19" i="13"/>
  <c r="G6" i="13" s="1"/>
  <c r="H79" i="13"/>
  <c r="H77" i="13"/>
  <c r="H74" i="13"/>
  <c r="H70" i="13"/>
  <c r="H17" i="13"/>
  <c r="H16" i="13" s="1"/>
  <c r="H66" i="13"/>
  <c r="H65" i="13" s="1"/>
  <c r="H63" i="13"/>
  <c r="H62" i="13" s="1"/>
  <c r="H60" i="13"/>
  <c r="H59" i="13" s="1"/>
  <c r="H57" i="13"/>
  <c r="H56" i="13" s="1"/>
  <c r="H54" i="13"/>
  <c r="H53" i="13" s="1"/>
  <c r="H51" i="13"/>
  <c r="H50" i="13" s="1"/>
  <c r="H48" i="13"/>
  <c r="H47" i="13" s="1"/>
  <c r="H45" i="13"/>
  <c r="H44" i="13" s="1"/>
  <c r="H42" i="13"/>
  <c r="H41" i="13" s="1"/>
  <c r="H39" i="13"/>
  <c r="H38" i="13" s="1"/>
  <c r="H36" i="13"/>
  <c r="H35" i="13" s="1"/>
  <c r="H33" i="13"/>
  <c r="H32" i="13" s="1"/>
  <c r="H30" i="13"/>
  <c r="H29" i="13" s="1"/>
  <c r="H27" i="13"/>
  <c r="H26" i="13" s="1"/>
  <c r="H24" i="13"/>
  <c r="H23" i="13" s="1"/>
  <c r="H21" i="13"/>
  <c r="H11" i="13"/>
  <c r="H10" i="13" s="1"/>
  <c r="H14" i="13"/>
  <c r="H13" i="13" s="1"/>
  <c r="H78" i="13"/>
  <c r="H20" i="13"/>
  <c r="H19" i="13" s="1"/>
  <c r="H125" i="12"/>
  <c r="A123" i="12"/>
  <c r="B123" i="12"/>
  <c r="C123" i="12"/>
  <c r="A124" i="12"/>
  <c r="B124" i="12"/>
  <c r="C124" i="12"/>
  <c r="D124" i="12"/>
  <c r="E124" i="12"/>
  <c r="F124" i="12"/>
  <c r="G124" i="12"/>
  <c r="G123" i="12" s="1"/>
  <c r="K124" i="12"/>
  <c r="K123" i="12" s="1"/>
  <c r="A125" i="12"/>
  <c r="B125" i="12"/>
  <c r="C125" i="12"/>
  <c r="D125" i="12"/>
  <c r="E125" i="12"/>
  <c r="A119" i="12"/>
  <c r="B119" i="12"/>
  <c r="C119" i="12"/>
  <c r="A120" i="12"/>
  <c r="B120" i="12"/>
  <c r="C120" i="12"/>
  <c r="D120" i="12"/>
  <c r="E120" i="12"/>
  <c r="F120" i="12"/>
  <c r="G120" i="12"/>
  <c r="G119" i="12" s="1"/>
  <c r="K120" i="12"/>
  <c r="A121" i="12"/>
  <c r="B121" i="12"/>
  <c r="C121" i="12"/>
  <c r="D121" i="12"/>
  <c r="E121" i="12"/>
  <c r="F121" i="12"/>
  <c r="H121" i="12" s="1"/>
  <c r="K121" i="12"/>
  <c r="A115" i="12"/>
  <c r="B115" i="12"/>
  <c r="C115" i="12"/>
  <c r="A116" i="12"/>
  <c r="B116" i="12"/>
  <c r="C116" i="12"/>
  <c r="D116" i="12"/>
  <c r="E116" i="12"/>
  <c r="F116" i="12"/>
  <c r="H116" i="12" s="1"/>
  <c r="K116" i="12"/>
  <c r="A117" i="12"/>
  <c r="B117" i="12"/>
  <c r="C117" i="12"/>
  <c r="D117" i="12"/>
  <c r="E117" i="12"/>
  <c r="F117" i="12"/>
  <c r="G117" i="12"/>
  <c r="G115" i="12" s="1"/>
  <c r="K117" i="12"/>
  <c r="A111" i="12"/>
  <c r="B111" i="12"/>
  <c r="C111" i="12"/>
  <c r="A112" i="12"/>
  <c r="B112" i="12"/>
  <c r="C112" i="12"/>
  <c r="D112" i="12"/>
  <c r="E112" i="12"/>
  <c r="F112" i="12"/>
  <c r="K112" i="12"/>
  <c r="A113" i="12"/>
  <c r="B113" i="12"/>
  <c r="C113" i="12"/>
  <c r="D113" i="12"/>
  <c r="E113" i="12"/>
  <c r="F113" i="12"/>
  <c r="G113" i="12"/>
  <c r="G111" i="12" s="1"/>
  <c r="K113" i="12"/>
  <c r="A104" i="12"/>
  <c r="B104" i="12"/>
  <c r="C104" i="12"/>
  <c r="A105" i="12"/>
  <c r="B105" i="12"/>
  <c r="C105" i="12"/>
  <c r="D105" i="12"/>
  <c r="E105" i="12"/>
  <c r="F105" i="12"/>
  <c r="G105" i="12"/>
  <c r="G104" i="12" s="1"/>
  <c r="K105" i="12"/>
  <c r="A106" i="12"/>
  <c r="B106" i="12"/>
  <c r="C106" i="12"/>
  <c r="D106" i="12"/>
  <c r="E106" i="12"/>
  <c r="F106" i="12"/>
  <c r="H106" i="12" s="1"/>
  <c r="K106" i="12"/>
  <c r="A107" i="12"/>
  <c r="B107" i="12"/>
  <c r="C107" i="12"/>
  <c r="D107" i="12"/>
  <c r="E107" i="12"/>
  <c r="F107" i="12"/>
  <c r="H107" i="12" s="1"/>
  <c r="K107" i="12"/>
  <c r="G100" i="12"/>
  <c r="A100" i="12"/>
  <c r="B100" i="12"/>
  <c r="C100" i="12"/>
  <c r="A101" i="12"/>
  <c r="B101" i="12"/>
  <c r="C101" i="12"/>
  <c r="D101" i="12"/>
  <c r="E101" i="12"/>
  <c r="F101" i="12"/>
  <c r="K101" i="12"/>
  <c r="A102" i="12"/>
  <c r="B102" i="12"/>
  <c r="C102" i="12"/>
  <c r="D102" i="12"/>
  <c r="E102" i="12"/>
  <c r="F102" i="12"/>
  <c r="H102" i="12" s="1"/>
  <c r="K102" i="12"/>
  <c r="A94" i="12"/>
  <c r="B94" i="12"/>
  <c r="C94" i="12"/>
  <c r="A95" i="12"/>
  <c r="B95" i="12"/>
  <c r="C95" i="12"/>
  <c r="D95" i="12"/>
  <c r="E95" i="12"/>
  <c r="F95" i="12"/>
  <c r="G95" i="12"/>
  <c r="G94" i="12" s="1"/>
  <c r="K95" i="12"/>
  <c r="A96" i="12"/>
  <c r="B96" i="12"/>
  <c r="C96" i="12"/>
  <c r="D96" i="12"/>
  <c r="E96" i="12"/>
  <c r="F96" i="12"/>
  <c r="H96" i="12" s="1"/>
  <c r="K96" i="12"/>
  <c r="A91" i="12"/>
  <c r="B91" i="12"/>
  <c r="C91" i="12"/>
  <c r="A92" i="12"/>
  <c r="B92" i="12"/>
  <c r="C92" i="12"/>
  <c r="D92" i="12"/>
  <c r="E92" i="12"/>
  <c r="F92" i="12"/>
  <c r="K92" i="12"/>
  <c r="A80" i="12"/>
  <c r="B80" i="12"/>
  <c r="C80" i="12"/>
  <c r="A81" i="12"/>
  <c r="B81" i="12"/>
  <c r="C81" i="12"/>
  <c r="D81" i="12"/>
  <c r="E81" i="12"/>
  <c r="F81" i="12"/>
  <c r="K81" i="12"/>
  <c r="A82" i="12"/>
  <c r="B82" i="12"/>
  <c r="C82" i="12"/>
  <c r="D82" i="12"/>
  <c r="E82" i="12"/>
  <c r="F82" i="12"/>
  <c r="G82" i="12"/>
  <c r="K82" i="12"/>
  <c r="A83" i="12"/>
  <c r="B83" i="12"/>
  <c r="C83" i="12"/>
  <c r="D83" i="12"/>
  <c r="E83" i="12"/>
  <c r="F83" i="12"/>
  <c r="G83" i="12"/>
  <c r="K83" i="12"/>
  <c r="A84" i="12"/>
  <c r="B84" i="12"/>
  <c r="C84" i="12"/>
  <c r="D84" i="12"/>
  <c r="E84" i="12"/>
  <c r="F84" i="12"/>
  <c r="G84" i="12"/>
  <c r="K84" i="12"/>
  <c r="A85" i="12"/>
  <c r="B85" i="12"/>
  <c r="C85" i="12"/>
  <c r="D85" i="12"/>
  <c r="E85" i="12"/>
  <c r="F85" i="12"/>
  <c r="G85" i="12"/>
  <c r="K85" i="12"/>
  <c r="A77" i="12"/>
  <c r="B77" i="12"/>
  <c r="C77" i="12"/>
  <c r="A78" i="12"/>
  <c r="B78" i="12"/>
  <c r="C78" i="12"/>
  <c r="D78" i="12"/>
  <c r="E78" i="12"/>
  <c r="F78" i="12"/>
  <c r="F77" i="12" s="1"/>
  <c r="G78" i="12"/>
  <c r="K78" i="12"/>
  <c r="K77" i="12" s="1"/>
  <c r="K73" i="12"/>
  <c r="H74" i="12"/>
  <c r="H73" i="12" s="1"/>
  <c r="G73" i="12"/>
  <c r="F73" i="12"/>
  <c r="A73" i="12"/>
  <c r="B73" i="12"/>
  <c r="C73" i="12"/>
  <c r="A74" i="12"/>
  <c r="B74" i="12"/>
  <c r="C74" i="12"/>
  <c r="D74" i="12"/>
  <c r="A67" i="12"/>
  <c r="B67" i="12"/>
  <c r="C67" i="12"/>
  <c r="A68" i="12"/>
  <c r="B68" i="12"/>
  <c r="C68" i="12"/>
  <c r="D68" i="12"/>
  <c r="E68" i="12"/>
  <c r="F68" i="12"/>
  <c r="H68" i="12" s="1"/>
  <c r="K68" i="12"/>
  <c r="A69" i="12"/>
  <c r="B69" i="12"/>
  <c r="C69" i="12"/>
  <c r="D69" i="12"/>
  <c r="E69" i="12"/>
  <c r="F69" i="12"/>
  <c r="K69" i="12"/>
  <c r="A70" i="12"/>
  <c r="B70" i="12"/>
  <c r="C70" i="12"/>
  <c r="D70" i="12"/>
  <c r="E70" i="12"/>
  <c r="F70" i="12"/>
  <c r="G70" i="12"/>
  <c r="K70" i="12"/>
  <c r="A71" i="12"/>
  <c r="B71" i="12"/>
  <c r="C71" i="12"/>
  <c r="D71" i="12"/>
  <c r="E71" i="12"/>
  <c r="F71" i="12"/>
  <c r="G71" i="12"/>
  <c r="K71" i="12"/>
  <c r="A54" i="12"/>
  <c r="B54" i="12"/>
  <c r="C54" i="12"/>
  <c r="A55" i="12"/>
  <c r="B55" i="12"/>
  <c r="C55" i="12"/>
  <c r="D55" i="12"/>
  <c r="E55" i="12"/>
  <c r="F55" i="12"/>
  <c r="G55" i="12"/>
  <c r="K55" i="12"/>
  <c r="A56" i="12"/>
  <c r="B56" i="12"/>
  <c r="C56" i="12"/>
  <c r="D56" i="12"/>
  <c r="E56" i="12"/>
  <c r="F56" i="12"/>
  <c r="G56" i="12"/>
  <c r="K56" i="12"/>
  <c r="A57" i="12"/>
  <c r="B57" i="12"/>
  <c r="C57" i="12"/>
  <c r="D57" i="12"/>
  <c r="E57" i="12"/>
  <c r="F57" i="12"/>
  <c r="H57" i="12" s="1"/>
  <c r="K57" i="12"/>
  <c r="A58" i="12"/>
  <c r="B58" i="12"/>
  <c r="C58" i="12"/>
  <c r="D58" i="12"/>
  <c r="E58" i="12"/>
  <c r="F58" i="12"/>
  <c r="H58" i="12" s="1"/>
  <c r="K58" i="12"/>
  <c r="A59" i="12"/>
  <c r="B59" i="12"/>
  <c r="C59" i="12"/>
  <c r="D59" i="12"/>
  <c r="E59" i="12"/>
  <c r="F59" i="12"/>
  <c r="G59" i="12"/>
  <c r="K59" i="12"/>
  <c r="A60" i="12"/>
  <c r="B60" i="12"/>
  <c r="C60" i="12"/>
  <c r="D60" i="12"/>
  <c r="E60" i="12"/>
  <c r="F60" i="12"/>
  <c r="G60" i="12"/>
  <c r="K60" i="12"/>
  <c r="A61" i="12"/>
  <c r="B61" i="12"/>
  <c r="C61" i="12"/>
  <c r="D61" i="12"/>
  <c r="E61" i="12"/>
  <c r="F61" i="12"/>
  <c r="G61" i="12"/>
  <c r="K61" i="12"/>
  <c r="A62" i="12"/>
  <c r="B62" i="12"/>
  <c r="C62" i="12"/>
  <c r="D62" i="12"/>
  <c r="E62" i="12"/>
  <c r="F62" i="12"/>
  <c r="G62" i="12"/>
  <c r="K62" i="12"/>
  <c r="A63" i="12"/>
  <c r="B63" i="12"/>
  <c r="C63" i="12"/>
  <c r="D63" i="12"/>
  <c r="E63" i="12"/>
  <c r="F63" i="12"/>
  <c r="G63" i="12"/>
  <c r="K63" i="12"/>
  <c r="A64" i="12"/>
  <c r="B64" i="12"/>
  <c r="C64" i="12"/>
  <c r="D64" i="12"/>
  <c r="E64" i="12"/>
  <c r="F64" i="12"/>
  <c r="G64" i="12"/>
  <c r="K64" i="12"/>
  <c r="A65" i="12"/>
  <c r="B65" i="12"/>
  <c r="C65" i="12"/>
  <c r="D65" i="12"/>
  <c r="E65" i="12"/>
  <c r="F65" i="12"/>
  <c r="G65" i="12"/>
  <c r="K65" i="12"/>
  <c r="A45" i="12"/>
  <c r="B45" i="12"/>
  <c r="C45" i="12"/>
  <c r="A46" i="12"/>
  <c r="B46" i="12"/>
  <c r="C46" i="12"/>
  <c r="D46" i="12"/>
  <c r="E46" i="12"/>
  <c r="F46" i="12"/>
  <c r="H46" i="12" s="1"/>
  <c r="K46" i="12"/>
  <c r="A47" i="12"/>
  <c r="B47" i="12"/>
  <c r="C47" i="12"/>
  <c r="D47" i="12"/>
  <c r="E47" i="12"/>
  <c r="F47" i="12"/>
  <c r="G47" i="12"/>
  <c r="K47" i="12"/>
  <c r="A48" i="12"/>
  <c r="B48" i="12"/>
  <c r="C48" i="12"/>
  <c r="D48" i="12"/>
  <c r="E48" i="12"/>
  <c r="F48" i="12"/>
  <c r="H48" i="12" s="1"/>
  <c r="K48" i="12"/>
  <c r="A49" i="12"/>
  <c r="B49" i="12"/>
  <c r="C49" i="12"/>
  <c r="D49" i="12"/>
  <c r="E49" i="12"/>
  <c r="F49" i="12"/>
  <c r="G49" i="12"/>
  <c r="K49" i="12"/>
  <c r="A50" i="12"/>
  <c r="B50" i="12"/>
  <c r="C50" i="12"/>
  <c r="D50" i="12"/>
  <c r="E50" i="12"/>
  <c r="F50" i="12"/>
  <c r="G50" i="12"/>
  <c r="K50" i="12"/>
  <c r="A51" i="12"/>
  <c r="B51" i="12"/>
  <c r="C51" i="12"/>
  <c r="D51" i="12"/>
  <c r="E51" i="12"/>
  <c r="F51" i="12"/>
  <c r="G51" i="12"/>
  <c r="K51" i="12"/>
  <c r="A52" i="12"/>
  <c r="B52" i="12"/>
  <c r="C52" i="12"/>
  <c r="D52" i="12"/>
  <c r="E52" i="12"/>
  <c r="F52" i="12"/>
  <c r="G52" i="12"/>
  <c r="K52" i="12"/>
  <c r="A42" i="12"/>
  <c r="B42" i="12"/>
  <c r="C42" i="12"/>
  <c r="A43" i="12"/>
  <c r="B43" i="12"/>
  <c r="C43" i="12"/>
  <c r="D43" i="12"/>
  <c r="E43" i="12"/>
  <c r="G43" i="12"/>
  <c r="H43" i="12" s="1"/>
  <c r="A37" i="12"/>
  <c r="B37" i="12"/>
  <c r="C37" i="12"/>
  <c r="A38" i="12"/>
  <c r="B38" i="12"/>
  <c r="C38" i="12"/>
  <c r="D38" i="12"/>
  <c r="E38" i="12"/>
  <c r="G38" i="12"/>
  <c r="H38" i="12" s="1"/>
  <c r="K38" i="12"/>
  <c r="A39" i="12"/>
  <c r="B39" i="12"/>
  <c r="C39" i="12"/>
  <c r="D39" i="12"/>
  <c r="E39" i="12"/>
  <c r="F39" i="12"/>
  <c r="G39" i="12"/>
  <c r="K39" i="12"/>
  <c r="A40" i="12"/>
  <c r="B40" i="12"/>
  <c r="C40" i="12"/>
  <c r="D40" i="12"/>
  <c r="E40" i="12"/>
  <c r="F40" i="12"/>
  <c r="G40" i="12"/>
  <c r="K40" i="12"/>
  <c r="A31" i="12"/>
  <c r="B31" i="12"/>
  <c r="C31" i="12"/>
  <c r="A32" i="12"/>
  <c r="B32" i="12"/>
  <c r="C32" i="12"/>
  <c r="D32" i="12"/>
  <c r="E32" i="12"/>
  <c r="G32" i="12"/>
  <c r="H32" i="12" s="1"/>
  <c r="A33" i="12"/>
  <c r="B33" i="12"/>
  <c r="C33" i="12"/>
  <c r="D33" i="12"/>
  <c r="E33" i="12"/>
  <c r="G33" i="12"/>
  <c r="H33" i="12" s="1"/>
  <c r="A34" i="12"/>
  <c r="B34" i="12"/>
  <c r="C34" i="12"/>
  <c r="D34" i="12"/>
  <c r="E34" i="12"/>
  <c r="F34" i="12"/>
  <c r="G34" i="12"/>
  <c r="K34" i="12"/>
  <c r="A35" i="12"/>
  <c r="B35" i="12"/>
  <c r="C35" i="12"/>
  <c r="D35" i="12"/>
  <c r="E35" i="12"/>
  <c r="F35" i="12"/>
  <c r="H35" i="12" s="1"/>
  <c r="K35" i="12"/>
  <c r="A23" i="12"/>
  <c r="B23" i="12"/>
  <c r="C23" i="12"/>
  <c r="A24" i="12"/>
  <c r="B24" i="12"/>
  <c r="C24" i="12"/>
  <c r="D24" i="12"/>
  <c r="E24" i="12"/>
  <c r="F24" i="12"/>
  <c r="G24" i="12"/>
  <c r="K24" i="12"/>
  <c r="A25" i="12"/>
  <c r="B25" i="12"/>
  <c r="C25" i="12"/>
  <c r="D25" i="12"/>
  <c r="E25" i="12"/>
  <c r="F25" i="12"/>
  <c r="G25" i="12"/>
  <c r="K25" i="12"/>
  <c r="A26" i="12"/>
  <c r="B26" i="12"/>
  <c r="C26" i="12"/>
  <c r="D26" i="12"/>
  <c r="E26" i="12"/>
  <c r="F26" i="12"/>
  <c r="G26" i="12"/>
  <c r="K26" i="12"/>
  <c r="A27" i="12"/>
  <c r="B27" i="12"/>
  <c r="C27" i="12"/>
  <c r="D27" i="12"/>
  <c r="E27" i="12"/>
  <c r="F27" i="12"/>
  <c r="G27" i="12"/>
  <c r="K27" i="12"/>
  <c r="A17" i="12"/>
  <c r="B17" i="12"/>
  <c r="C17" i="12"/>
  <c r="A18" i="12"/>
  <c r="B18" i="12"/>
  <c r="C18" i="12"/>
  <c r="D18" i="12"/>
  <c r="E18" i="12"/>
  <c r="F18" i="12"/>
  <c r="G18" i="12"/>
  <c r="K18" i="12"/>
  <c r="A19" i="12"/>
  <c r="B19" i="12"/>
  <c r="C19" i="12"/>
  <c r="D19" i="12"/>
  <c r="E19" i="12"/>
  <c r="F19" i="12"/>
  <c r="G19" i="12"/>
  <c r="K19" i="12"/>
  <c r="A20" i="12"/>
  <c r="B20" i="12"/>
  <c r="C20" i="12"/>
  <c r="D20" i="12"/>
  <c r="E20" i="12"/>
  <c r="F20" i="12"/>
  <c r="G20" i="12"/>
  <c r="K20" i="12"/>
  <c r="A21" i="12"/>
  <c r="B21" i="12"/>
  <c r="C21" i="12"/>
  <c r="D21" i="12"/>
  <c r="E21" i="12"/>
  <c r="F21" i="12"/>
  <c r="G21" i="12"/>
  <c r="K21" i="12"/>
  <c r="A11" i="12"/>
  <c r="B11" i="12"/>
  <c r="C11" i="12"/>
  <c r="A12" i="12"/>
  <c r="B12" i="12"/>
  <c r="C12" i="12"/>
  <c r="D12" i="12"/>
  <c r="E12" i="12"/>
  <c r="F12" i="12"/>
  <c r="G12" i="12"/>
  <c r="K12" i="12"/>
  <c r="A13" i="12"/>
  <c r="B13" i="12"/>
  <c r="C13" i="12"/>
  <c r="D13" i="12"/>
  <c r="E13" i="12"/>
  <c r="F13" i="12"/>
  <c r="G13" i="12"/>
  <c r="K13" i="12"/>
  <c r="A14" i="12"/>
  <c r="B14" i="12"/>
  <c r="C14" i="12"/>
  <c r="D14" i="12"/>
  <c r="E14" i="12"/>
  <c r="F14" i="12"/>
  <c r="G14" i="12"/>
  <c r="K14" i="12"/>
  <c r="A15" i="12"/>
  <c r="B15" i="12"/>
  <c r="C15" i="12"/>
  <c r="D15" i="12"/>
  <c r="E15" i="12"/>
  <c r="F15" i="12"/>
  <c r="G15" i="12"/>
  <c r="K15" i="12"/>
  <c r="K8" i="7"/>
  <c r="I12" i="10" l="1"/>
  <c r="I14" i="10"/>
  <c r="H128" i="10"/>
  <c r="I130" i="10" s="1"/>
  <c r="G109" i="12"/>
  <c r="H68" i="13"/>
  <c r="H15" i="12"/>
  <c r="H14" i="12"/>
  <c r="H13" i="12"/>
  <c r="H27" i="12"/>
  <c r="H26" i="12"/>
  <c r="H25" i="12"/>
  <c r="K87" i="12"/>
  <c r="F98" i="12"/>
  <c r="K119" i="12"/>
  <c r="H53" i="9"/>
  <c r="I80" i="9" s="1"/>
  <c r="H11" i="9"/>
  <c r="I13" i="9" s="1"/>
  <c r="F111" i="12"/>
  <c r="F109" i="12"/>
  <c r="H76" i="13"/>
  <c r="H72" i="13"/>
  <c r="F67" i="12"/>
  <c r="F87" i="12"/>
  <c r="K98" i="12"/>
  <c r="G98" i="12"/>
  <c r="K109" i="12"/>
  <c r="H40" i="12"/>
  <c r="H39" i="12"/>
  <c r="H37" i="12" s="1"/>
  <c r="G37" i="12"/>
  <c r="H52" i="12"/>
  <c r="H50" i="12"/>
  <c r="H47" i="12"/>
  <c r="H63" i="12"/>
  <c r="H61" i="12"/>
  <c r="H59" i="12"/>
  <c r="H78" i="12"/>
  <c r="H77" i="12" s="1"/>
  <c r="K94" i="12"/>
  <c r="K100" i="12"/>
  <c r="H124" i="12"/>
  <c r="G11" i="12"/>
  <c r="H21" i="12"/>
  <c r="H20" i="12"/>
  <c r="H19" i="12"/>
  <c r="G23" i="12"/>
  <c r="G31" i="12"/>
  <c r="H56" i="12"/>
  <c r="K54" i="12"/>
  <c r="F54" i="12"/>
  <c r="H71" i="12"/>
  <c r="G67" i="12"/>
  <c r="H69" i="12"/>
  <c r="H85" i="12"/>
  <c r="H84" i="12"/>
  <c r="H82" i="12"/>
  <c r="K104" i="12"/>
  <c r="F104" i="12"/>
  <c r="H113" i="12"/>
  <c r="K111" i="12"/>
  <c r="H117" i="12"/>
  <c r="H115" i="12" s="1"/>
  <c r="K115" i="12"/>
  <c r="G17" i="12"/>
  <c r="F45" i="12"/>
  <c r="F42" i="12" s="1"/>
  <c r="G80" i="12"/>
  <c r="F119" i="12"/>
  <c r="K9" i="12"/>
  <c r="K11" i="12"/>
  <c r="K91" i="12"/>
  <c r="G89" i="12"/>
  <c r="F17" i="12"/>
  <c r="K29" i="12"/>
  <c r="F29" i="12"/>
  <c r="K31" i="12"/>
  <c r="H51" i="12"/>
  <c r="H49" i="12"/>
  <c r="K45" i="12"/>
  <c r="K42" i="12" s="1"/>
  <c r="H65" i="12"/>
  <c r="H64" i="12"/>
  <c r="H62" i="12"/>
  <c r="H60" i="12"/>
  <c r="H55" i="12"/>
  <c r="H70" i="12"/>
  <c r="K67" i="12"/>
  <c r="H83" i="12"/>
  <c r="F100" i="12"/>
  <c r="H101" i="12"/>
  <c r="H100" i="12" s="1"/>
  <c r="H105" i="12"/>
  <c r="H104" i="12" s="1"/>
  <c r="H112" i="12"/>
  <c r="H111" i="12" s="1"/>
  <c r="F115" i="12"/>
  <c r="F123" i="12"/>
  <c r="H123" i="12"/>
  <c r="F11" i="12"/>
  <c r="F9" i="12"/>
  <c r="H92" i="12"/>
  <c r="H91" i="12" s="1"/>
  <c r="F89" i="12"/>
  <c r="F91" i="12"/>
  <c r="K17" i="12"/>
  <c r="K23" i="12"/>
  <c r="F23" i="12"/>
  <c r="K37" i="12"/>
  <c r="G45" i="12"/>
  <c r="G42" i="12" s="1"/>
  <c r="K80" i="12"/>
  <c r="F80" i="12"/>
  <c r="F94" i="12"/>
  <c r="H120" i="12"/>
  <c r="H119" i="12" s="1"/>
  <c r="H18" i="12"/>
  <c r="H17" i="12" s="1"/>
  <c r="H12" i="12"/>
  <c r="H11" i="12" s="1"/>
  <c r="H24" i="12"/>
  <c r="F31" i="12"/>
  <c r="G54" i="12"/>
  <c r="H67" i="12"/>
  <c r="G77" i="12"/>
  <c r="H95" i="12"/>
  <c r="H94" i="12" s="1"/>
  <c r="H34" i="12"/>
  <c r="H31" i="12" s="1"/>
  <c r="F37" i="12"/>
  <c r="H81" i="12"/>
  <c r="A228" i="7"/>
  <c r="B228" i="7"/>
  <c r="C228" i="7"/>
  <c r="A229" i="7"/>
  <c r="B229" i="7"/>
  <c r="C229" i="7"/>
  <c r="D229" i="7"/>
  <c r="E229" i="7"/>
  <c r="F229" i="7"/>
  <c r="G229" i="7"/>
  <c r="K229" i="7"/>
  <c r="A230" i="7"/>
  <c r="B230" i="7"/>
  <c r="C230" i="7"/>
  <c r="D230" i="7"/>
  <c r="E230" i="7"/>
  <c r="F230" i="7"/>
  <c r="G230" i="7"/>
  <c r="K230" i="7"/>
  <c r="A231" i="7"/>
  <c r="B231" i="7"/>
  <c r="C231" i="7"/>
  <c r="D231" i="7"/>
  <c r="E231" i="7"/>
  <c r="F231" i="7"/>
  <c r="H231" i="7" s="1"/>
  <c r="K231" i="7"/>
  <c r="A232" i="7"/>
  <c r="B232" i="7"/>
  <c r="C232" i="7"/>
  <c r="D232" i="7"/>
  <c r="E232" i="7"/>
  <c r="F232" i="7"/>
  <c r="G232" i="7"/>
  <c r="K232" i="7"/>
  <c r="A233" i="7"/>
  <c r="B233" i="7"/>
  <c r="C233" i="7"/>
  <c r="D233" i="7"/>
  <c r="E233" i="7"/>
  <c r="F233" i="7"/>
  <c r="G233" i="7"/>
  <c r="K233" i="7"/>
  <c r="A234" i="7"/>
  <c r="B234" i="7"/>
  <c r="C234" i="7"/>
  <c r="D234" i="7"/>
  <c r="E234" i="7"/>
  <c r="F234" i="7"/>
  <c r="G234" i="7"/>
  <c r="K234" i="7"/>
  <c r="A235" i="7"/>
  <c r="B235" i="7"/>
  <c r="C235" i="7"/>
  <c r="D235" i="7"/>
  <c r="E235" i="7"/>
  <c r="F235" i="7"/>
  <c r="G235" i="7"/>
  <c r="K235" i="7"/>
  <c r="A236" i="7"/>
  <c r="B236" i="7"/>
  <c r="C236" i="7"/>
  <c r="D236" i="7"/>
  <c r="E236" i="7"/>
  <c r="F236" i="7"/>
  <c r="G236" i="7"/>
  <c r="K236" i="7"/>
  <c r="A237" i="7"/>
  <c r="B237" i="7"/>
  <c r="C237" i="7"/>
  <c r="D237" i="7"/>
  <c r="E237" i="7"/>
  <c r="F237" i="7"/>
  <c r="G237" i="7"/>
  <c r="K237" i="7"/>
  <c r="A238" i="7"/>
  <c r="B238" i="7"/>
  <c r="C238" i="7"/>
  <c r="D238" i="7"/>
  <c r="E238" i="7"/>
  <c r="F238" i="7"/>
  <c r="G238" i="7"/>
  <c r="K238" i="7"/>
  <c r="A217" i="7"/>
  <c r="B217" i="7"/>
  <c r="C217" i="7"/>
  <c r="A218" i="7"/>
  <c r="B218" i="7"/>
  <c r="C218" i="7"/>
  <c r="D218" i="7"/>
  <c r="E218" i="7"/>
  <c r="F218" i="7"/>
  <c r="K218" i="7"/>
  <c r="A219" i="7"/>
  <c r="B219" i="7"/>
  <c r="C219" i="7"/>
  <c r="D219" i="7"/>
  <c r="E219" i="7"/>
  <c r="F219" i="7"/>
  <c r="H219" i="7" s="1"/>
  <c r="K219" i="7"/>
  <c r="A220" i="7"/>
  <c r="B220" i="7"/>
  <c r="C220" i="7"/>
  <c r="D220" i="7"/>
  <c r="E220" i="7"/>
  <c r="F220" i="7"/>
  <c r="H220" i="7" s="1"/>
  <c r="K220" i="7"/>
  <c r="A221" i="7"/>
  <c r="B221" i="7"/>
  <c r="C221" i="7"/>
  <c r="D221" i="7"/>
  <c r="E221" i="7"/>
  <c r="F221" i="7"/>
  <c r="G221" i="7"/>
  <c r="K221" i="7"/>
  <c r="A222" i="7"/>
  <c r="B222" i="7"/>
  <c r="C222" i="7"/>
  <c r="D222" i="7"/>
  <c r="E222" i="7"/>
  <c r="F222" i="7"/>
  <c r="G222" i="7"/>
  <c r="K222" i="7"/>
  <c r="A223" i="7"/>
  <c r="B223" i="7"/>
  <c r="C223" i="7"/>
  <c r="D223" i="7"/>
  <c r="E223" i="7"/>
  <c r="F223" i="7"/>
  <c r="G223" i="7"/>
  <c r="K223" i="7"/>
  <c r="A224" i="7"/>
  <c r="B224" i="7"/>
  <c r="C224" i="7"/>
  <c r="D224" i="7"/>
  <c r="E224" i="7"/>
  <c r="F224" i="7"/>
  <c r="G224" i="7"/>
  <c r="K224" i="7"/>
  <c r="A225" i="7"/>
  <c r="B225" i="7"/>
  <c r="C225" i="7"/>
  <c r="D225" i="7"/>
  <c r="E225" i="7"/>
  <c r="F225" i="7"/>
  <c r="H225" i="7" s="1"/>
  <c r="K225" i="7"/>
  <c r="A226" i="7"/>
  <c r="B226" i="7"/>
  <c r="C226" i="7"/>
  <c r="D226" i="7"/>
  <c r="E226" i="7"/>
  <c r="F226" i="7"/>
  <c r="G226" i="7"/>
  <c r="K226" i="7"/>
  <c r="A201" i="7"/>
  <c r="B201" i="7"/>
  <c r="C201" i="7"/>
  <c r="A202" i="7"/>
  <c r="B202" i="7"/>
  <c r="C202" i="7"/>
  <c r="D202" i="7"/>
  <c r="E202" i="7"/>
  <c r="F202" i="7"/>
  <c r="G202" i="7"/>
  <c r="K202" i="7"/>
  <c r="A203" i="7"/>
  <c r="B203" i="7"/>
  <c r="C203" i="7"/>
  <c r="D203" i="7"/>
  <c r="E203" i="7"/>
  <c r="F203" i="7"/>
  <c r="H203" i="7" s="1"/>
  <c r="K203" i="7"/>
  <c r="A204" i="7"/>
  <c r="B204" i="7"/>
  <c r="C204" i="7"/>
  <c r="D204" i="7"/>
  <c r="E204" i="7"/>
  <c r="F204" i="7"/>
  <c r="H204" i="7" s="1"/>
  <c r="K204" i="7"/>
  <c r="A205" i="7"/>
  <c r="B205" i="7"/>
  <c r="C205" i="7"/>
  <c r="D205" i="7"/>
  <c r="E205" i="7"/>
  <c r="F205" i="7"/>
  <c r="H205" i="7" s="1"/>
  <c r="K205" i="7"/>
  <c r="A206" i="7"/>
  <c r="B206" i="7"/>
  <c r="C206" i="7"/>
  <c r="D206" i="7"/>
  <c r="E206" i="7"/>
  <c r="F206" i="7"/>
  <c r="H206" i="7" s="1"/>
  <c r="K206" i="7"/>
  <c r="A207" i="7"/>
  <c r="B207" i="7"/>
  <c r="C207" i="7"/>
  <c r="D207" i="7"/>
  <c r="E207" i="7"/>
  <c r="F207" i="7"/>
  <c r="G207" i="7"/>
  <c r="K207" i="7"/>
  <c r="A208" i="7"/>
  <c r="B208" i="7"/>
  <c r="C208" i="7"/>
  <c r="D208" i="7"/>
  <c r="E208" i="7"/>
  <c r="F208" i="7"/>
  <c r="H208" i="7" s="1"/>
  <c r="K208" i="7"/>
  <c r="A209" i="7"/>
  <c r="B209" i="7"/>
  <c r="C209" i="7"/>
  <c r="D209" i="7"/>
  <c r="E209" i="7"/>
  <c r="F209" i="7"/>
  <c r="G209" i="7"/>
  <c r="K209" i="7"/>
  <c r="A210" i="7"/>
  <c r="B210" i="7"/>
  <c r="C210" i="7"/>
  <c r="D210" i="7"/>
  <c r="E210" i="7"/>
  <c r="F210" i="7"/>
  <c r="G210" i="7"/>
  <c r="K210" i="7"/>
  <c r="A211" i="7"/>
  <c r="B211" i="7"/>
  <c r="C211" i="7"/>
  <c r="D211" i="7"/>
  <c r="E211" i="7"/>
  <c r="F211" i="7"/>
  <c r="G211" i="7"/>
  <c r="K211" i="7"/>
  <c r="A212" i="7"/>
  <c r="B212" i="7"/>
  <c r="C212" i="7"/>
  <c r="D212" i="7"/>
  <c r="E212" i="7"/>
  <c r="F212" i="7"/>
  <c r="G212" i="7"/>
  <c r="K212" i="7"/>
  <c r="A213" i="7"/>
  <c r="B213" i="7"/>
  <c r="C213" i="7"/>
  <c r="D213" i="7"/>
  <c r="E213" i="7"/>
  <c r="F213" i="7"/>
  <c r="G213" i="7"/>
  <c r="K213" i="7"/>
  <c r="A214" i="7"/>
  <c r="B214" i="7"/>
  <c r="C214" i="7"/>
  <c r="D214" i="7"/>
  <c r="E214" i="7"/>
  <c r="F214" i="7"/>
  <c r="H214" i="7" s="1"/>
  <c r="K214" i="7"/>
  <c r="A215" i="7"/>
  <c r="B215" i="7"/>
  <c r="C215" i="7"/>
  <c r="D215" i="7"/>
  <c r="E215" i="7"/>
  <c r="F215" i="7"/>
  <c r="G215" i="7"/>
  <c r="K215" i="7"/>
  <c r="A189" i="7"/>
  <c r="B189" i="7"/>
  <c r="C189" i="7"/>
  <c r="A190" i="7"/>
  <c r="B190" i="7"/>
  <c r="C190" i="7"/>
  <c r="D190" i="7"/>
  <c r="E190" i="7"/>
  <c r="F190" i="7"/>
  <c r="G190" i="7"/>
  <c r="K190" i="7"/>
  <c r="A191" i="7"/>
  <c r="B191" i="7"/>
  <c r="C191" i="7"/>
  <c r="D191" i="7"/>
  <c r="E191" i="7"/>
  <c r="F191" i="7"/>
  <c r="G191" i="7"/>
  <c r="K191" i="7"/>
  <c r="A192" i="7"/>
  <c r="B192" i="7"/>
  <c r="C192" i="7"/>
  <c r="D192" i="7"/>
  <c r="E192" i="7"/>
  <c r="F192" i="7"/>
  <c r="H192" i="7" s="1"/>
  <c r="K192" i="7"/>
  <c r="A193" i="7"/>
  <c r="B193" i="7"/>
  <c r="C193" i="7"/>
  <c r="D193" i="7"/>
  <c r="E193" i="7"/>
  <c r="F193" i="7"/>
  <c r="G193" i="7"/>
  <c r="K193" i="7"/>
  <c r="A194" i="7"/>
  <c r="B194" i="7"/>
  <c r="C194" i="7"/>
  <c r="D194" i="7"/>
  <c r="E194" i="7"/>
  <c r="F194" i="7"/>
  <c r="H194" i="7" s="1"/>
  <c r="K194" i="7"/>
  <c r="A195" i="7"/>
  <c r="B195" i="7"/>
  <c r="C195" i="7"/>
  <c r="D195" i="7"/>
  <c r="E195" i="7"/>
  <c r="F195" i="7"/>
  <c r="H195" i="7" s="1"/>
  <c r="K195" i="7"/>
  <c r="A196" i="7"/>
  <c r="B196" i="7"/>
  <c r="C196" i="7"/>
  <c r="D196" i="7"/>
  <c r="E196" i="7"/>
  <c r="F196" i="7"/>
  <c r="G196" i="7"/>
  <c r="K196" i="7"/>
  <c r="A197" i="7"/>
  <c r="B197" i="7"/>
  <c r="C197" i="7"/>
  <c r="D197" i="7"/>
  <c r="E197" i="7"/>
  <c r="F197" i="7"/>
  <c r="G197" i="7"/>
  <c r="K197" i="7"/>
  <c r="A198" i="7"/>
  <c r="B198" i="7"/>
  <c r="C198" i="7"/>
  <c r="D198" i="7"/>
  <c r="E198" i="7"/>
  <c r="F198" i="7"/>
  <c r="G198" i="7"/>
  <c r="K198" i="7"/>
  <c r="A199" i="7"/>
  <c r="B199" i="7"/>
  <c r="C199" i="7"/>
  <c r="D199" i="7"/>
  <c r="E199" i="7"/>
  <c r="F199" i="7"/>
  <c r="H199" i="7" s="1"/>
  <c r="K199" i="7"/>
  <c r="H181" i="7"/>
  <c r="A172" i="7"/>
  <c r="B172" i="7"/>
  <c r="C172" i="7"/>
  <c r="A173" i="7"/>
  <c r="B173" i="7"/>
  <c r="C173" i="7"/>
  <c r="D173" i="7"/>
  <c r="E173" i="7"/>
  <c r="F173" i="7"/>
  <c r="G173" i="7"/>
  <c r="K173" i="7"/>
  <c r="A174" i="7"/>
  <c r="B174" i="7"/>
  <c r="C174" i="7"/>
  <c r="D174" i="7"/>
  <c r="E174" i="7"/>
  <c r="F174" i="7"/>
  <c r="G174" i="7"/>
  <c r="K174" i="7"/>
  <c r="A175" i="7"/>
  <c r="B175" i="7"/>
  <c r="C175" i="7"/>
  <c r="D175" i="7"/>
  <c r="E175" i="7"/>
  <c r="F175" i="7"/>
  <c r="G175" i="7"/>
  <c r="K175" i="7"/>
  <c r="A176" i="7"/>
  <c r="B176" i="7"/>
  <c r="C176" i="7"/>
  <c r="D176" i="7"/>
  <c r="F176" i="7"/>
  <c r="G176" i="7"/>
  <c r="K176" i="7"/>
  <c r="A177" i="7"/>
  <c r="B177" i="7"/>
  <c r="C177" i="7"/>
  <c r="D177" i="7"/>
  <c r="E177" i="7"/>
  <c r="F177" i="7"/>
  <c r="H177" i="7" s="1"/>
  <c r="K177" i="7"/>
  <c r="A178" i="7"/>
  <c r="B178" i="7"/>
  <c r="C178" i="7"/>
  <c r="D178" i="7"/>
  <c r="E178" i="7"/>
  <c r="F178" i="7"/>
  <c r="H178" i="7" s="1"/>
  <c r="K178" i="7"/>
  <c r="A179" i="7"/>
  <c r="B179" i="7"/>
  <c r="C179" i="7"/>
  <c r="D179" i="7"/>
  <c r="E179" i="7"/>
  <c r="F179" i="7"/>
  <c r="H179" i="7" s="1"/>
  <c r="K179" i="7"/>
  <c r="A180" i="7"/>
  <c r="B180" i="7"/>
  <c r="C180" i="7"/>
  <c r="D180" i="7"/>
  <c r="E180" i="7"/>
  <c r="F180" i="7"/>
  <c r="G180" i="7"/>
  <c r="K180" i="7"/>
  <c r="A181" i="7"/>
  <c r="B181" i="7"/>
  <c r="C181" i="7"/>
  <c r="D181" i="7"/>
  <c r="E181" i="7"/>
  <c r="A182" i="7"/>
  <c r="B182" i="7"/>
  <c r="C182" i="7"/>
  <c r="D182" i="7"/>
  <c r="E182" i="7"/>
  <c r="F182" i="7"/>
  <c r="H182" i="7" s="1"/>
  <c r="K182" i="7"/>
  <c r="A183" i="7"/>
  <c r="B183" i="7"/>
  <c r="C183" i="7"/>
  <c r="D183" i="7"/>
  <c r="E183" i="7"/>
  <c r="F183" i="7"/>
  <c r="G183" i="7"/>
  <c r="K183" i="7"/>
  <c r="A184" i="7"/>
  <c r="B184" i="7"/>
  <c r="C184" i="7"/>
  <c r="D184" i="7"/>
  <c r="E184" i="7"/>
  <c r="F184" i="7"/>
  <c r="G184" i="7"/>
  <c r="K184" i="7"/>
  <c r="A185" i="7"/>
  <c r="B185" i="7"/>
  <c r="C185" i="7"/>
  <c r="D185" i="7"/>
  <c r="E185" i="7"/>
  <c r="F185" i="7"/>
  <c r="G185" i="7"/>
  <c r="K185" i="7"/>
  <c r="A186" i="7"/>
  <c r="B186" i="7"/>
  <c r="C186" i="7"/>
  <c r="D186" i="7"/>
  <c r="E186" i="7"/>
  <c r="F186" i="7"/>
  <c r="G186" i="7"/>
  <c r="K186" i="7"/>
  <c r="A187" i="7"/>
  <c r="B187" i="7"/>
  <c r="C187" i="7"/>
  <c r="D187" i="7"/>
  <c r="E187" i="7"/>
  <c r="F187" i="7"/>
  <c r="H187" i="7" s="1"/>
  <c r="K187" i="7"/>
  <c r="H80" i="12" l="1"/>
  <c r="H23" i="12"/>
  <c r="G87" i="12"/>
  <c r="H6" i="13"/>
  <c r="I13" i="13" s="1"/>
  <c r="I134" i="10"/>
  <c r="H54" i="12"/>
  <c r="H197" i="7"/>
  <c r="H193" i="7"/>
  <c r="I47" i="13"/>
  <c r="I35" i="13"/>
  <c r="H186" i="7"/>
  <c r="H185" i="7"/>
  <c r="H184" i="7"/>
  <c r="H183" i="7"/>
  <c r="H180" i="7"/>
  <c r="H176" i="7"/>
  <c r="H172" i="7" s="1"/>
  <c r="H175" i="7"/>
  <c r="H174" i="7"/>
  <c r="H173" i="7"/>
  <c r="H126" i="10"/>
  <c r="I167" i="10"/>
  <c r="I156" i="10"/>
  <c r="I142" i="10"/>
  <c r="I145" i="10"/>
  <c r="I149" i="10"/>
  <c r="H45" i="12"/>
  <c r="H213" i="7"/>
  <c r="H212" i="7"/>
  <c r="H211" i="7"/>
  <c r="H210" i="7"/>
  <c r="H209" i="7"/>
  <c r="H226" i="7"/>
  <c r="H222" i="7"/>
  <c r="H230" i="7"/>
  <c r="I65" i="13"/>
  <c r="I53" i="13"/>
  <c r="I41" i="13"/>
  <c r="I29" i="13"/>
  <c r="I10" i="13"/>
  <c r="I68" i="13"/>
  <c r="I16" i="13"/>
  <c r="I187" i="9"/>
  <c r="I171" i="9"/>
  <c r="I162" i="9"/>
  <c r="I139" i="9"/>
  <c r="I105" i="9"/>
  <c r="I55" i="9"/>
  <c r="I194" i="9"/>
  <c r="I179" i="9"/>
  <c r="I167" i="9"/>
  <c r="I151" i="9"/>
  <c r="I121" i="9"/>
  <c r="I24" i="9"/>
  <c r="I47" i="9"/>
  <c r="G172" i="7"/>
  <c r="H198" i="7"/>
  <c r="H196" i="7"/>
  <c r="H191" i="7"/>
  <c r="K189" i="7"/>
  <c r="H190" i="7"/>
  <c r="H215" i="7"/>
  <c r="H207" i="7"/>
  <c r="K201" i="7"/>
  <c r="H202" i="7"/>
  <c r="H201" i="7" s="1"/>
  <c r="H224" i="7"/>
  <c r="H223" i="7"/>
  <c r="H221" i="7"/>
  <c r="K217" i="7"/>
  <c r="H238" i="7"/>
  <c r="H237" i="7"/>
  <c r="H236" i="7"/>
  <c r="H235" i="7"/>
  <c r="H234" i="7"/>
  <c r="H233" i="7"/>
  <c r="H232" i="7"/>
  <c r="G228" i="7"/>
  <c r="I72" i="13"/>
  <c r="I76" i="13"/>
  <c r="I62" i="13"/>
  <c r="I50" i="13"/>
  <c r="I38" i="13"/>
  <c r="I26" i="13"/>
  <c r="I19" i="13"/>
  <c r="H109" i="12"/>
  <c r="K172" i="7"/>
  <c r="G189" i="7"/>
  <c r="G201" i="7"/>
  <c r="G217" i="7"/>
  <c r="F217" i="7"/>
  <c r="K228" i="7"/>
  <c r="F228" i="7"/>
  <c r="G9" i="12"/>
  <c r="I56" i="13"/>
  <c r="I44" i="13"/>
  <c r="I32" i="13"/>
  <c r="H98" i="12"/>
  <c r="I104" i="12" s="1"/>
  <c r="G29" i="12"/>
  <c r="H9" i="12"/>
  <c r="I11" i="12" s="1"/>
  <c r="H89" i="12"/>
  <c r="I17" i="12"/>
  <c r="H42" i="12"/>
  <c r="F172" i="7"/>
  <c r="F189" i="7"/>
  <c r="F201" i="7"/>
  <c r="H229" i="7"/>
  <c r="H218" i="7"/>
  <c r="H189" i="7"/>
  <c r="K168" i="7"/>
  <c r="F168" i="7"/>
  <c r="A168" i="7"/>
  <c r="B168" i="7"/>
  <c r="C168" i="7"/>
  <c r="A169" i="7"/>
  <c r="B169" i="7"/>
  <c r="C169" i="7"/>
  <c r="D169" i="7"/>
  <c r="E169" i="7"/>
  <c r="G169" i="7"/>
  <c r="H169" i="7" s="1"/>
  <c r="A170" i="7"/>
  <c r="B170" i="7"/>
  <c r="C170" i="7"/>
  <c r="D170" i="7"/>
  <c r="E170" i="7"/>
  <c r="G170" i="7"/>
  <c r="H170" i="7" s="1"/>
  <c r="A163" i="7"/>
  <c r="B163" i="7"/>
  <c r="C163" i="7"/>
  <c r="A164" i="7"/>
  <c r="B164" i="7"/>
  <c r="C164" i="7"/>
  <c r="D164" i="7"/>
  <c r="E164" i="7"/>
  <c r="F164" i="7"/>
  <c r="G164" i="7"/>
  <c r="K164" i="7"/>
  <c r="A165" i="7"/>
  <c r="B165" i="7"/>
  <c r="C165" i="7"/>
  <c r="D165" i="7"/>
  <c r="E165" i="7"/>
  <c r="F165" i="7"/>
  <c r="G165" i="7"/>
  <c r="K165" i="7"/>
  <c r="A166" i="7"/>
  <c r="B166" i="7"/>
  <c r="C166" i="7"/>
  <c r="D166" i="7"/>
  <c r="E166" i="7"/>
  <c r="F166" i="7"/>
  <c r="G166" i="7"/>
  <c r="K166" i="7"/>
  <c r="A155" i="7"/>
  <c r="B155" i="7"/>
  <c r="C155" i="7"/>
  <c r="A156" i="7"/>
  <c r="B156" i="7"/>
  <c r="C156" i="7"/>
  <c r="D156" i="7"/>
  <c r="E156" i="7"/>
  <c r="F156" i="7"/>
  <c r="G156" i="7"/>
  <c r="K156" i="7"/>
  <c r="A157" i="7"/>
  <c r="B157" i="7"/>
  <c r="C157" i="7"/>
  <c r="D157" i="7"/>
  <c r="E157" i="7"/>
  <c r="F157" i="7"/>
  <c r="H157" i="7" s="1"/>
  <c r="K157" i="7"/>
  <c r="A158" i="7"/>
  <c r="B158" i="7"/>
  <c r="C158" i="7"/>
  <c r="D158" i="7"/>
  <c r="E158" i="7"/>
  <c r="F158" i="7"/>
  <c r="G158" i="7"/>
  <c r="K158" i="7"/>
  <c r="A159" i="7"/>
  <c r="B159" i="7"/>
  <c r="C159" i="7"/>
  <c r="D159" i="7"/>
  <c r="E159" i="7"/>
  <c r="F159" i="7"/>
  <c r="H159" i="7" s="1"/>
  <c r="K159" i="7"/>
  <c r="A160" i="7"/>
  <c r="B160" i="7"/>
  <c r="C160" i="7"/>
  <c r="D160" i="7"/>
  <c r="E160" i="7"/>
  <c r="F160" i="7"/>
  <c r="G160" i="7"/>
  <c r="K160" i="7"/>
  <c r="A161" i="7"/>
  <c r="B161" i="7"/>
  <c r="C161" i="7"/>
  <c r="D161" i="7"/>
  <c r="E161" i="7"/>
  <c r="F161" i="7"/>
  <c r="G161" i="7"/>
  <c r="K161" i="7"/>
  <c r="A142" i="7"/>
  <c r="B142" i="7"/>
  <c r="C142" i="7"/>
  <c r="A143" i="7"/>
  <c r="B143" i="7"/>
  <c r="C143" i="7"/>
  <c r="D143" i="7"/>
  <c r="E143" i="7"/>
  <c r="F143" i="7"/>
  <c r="G143" i="7"/>
  <c r="K143" i="7"/>
  <c r="A144" i="7"/>
  <c r="B144" i="7"/>
  <c r="C144" i="7"/>
  <c r="D144" i="7"/>
  <c r="E144" i="7"/>
  <c r="F144" i="7"/>
  <c r="H144" i="7" s="1"/>
  <c r="K144" i="7"/>
  <c r="A145" i="7"/>
  <c r="B145" i="7"/>
  <c r="C145" i="7"/>
  <c r="D145" i="7"/>
  <c r="E145" i="7"/>
  <c r="F145" i="7"/>
  <c r="H145" i="7" s="1"/>
  <c r="K145" i="7"/>
  <c r="A146" i="7"/>
  <c r="B146" i="7"/>
  <c r="C146" i="7"/>
  <c r="D146" i="7"/>
  <c r="E146" i="7"/>
  <c r="F146" i="7"/>
  <c r="H146" i="7" s="1"/>
  <c r="K146" i="7"/>
  <c r="A147" i="7"/>
  <c r="B147" i="7"/>
  <c r="C147" i="7"/>
  <c r="D147" i="7"/>
  <c r="E147" i="7"/>
  <c r="F147" i="7"/>
  <c r="H147" i="7" s="1"/>
  <c r="K147" i="7"/>
  <c r="A148" i="7"/>
  <c r="B148" i="7"/>
  <c r="C148" i="7"/>
  <c r="D148" i="7"/>
  <c r="E148" i="7"/>
  <c r="F148" i="7"/>
  <c r="H148" i="7" s="1"/>
  <c r="K148" i="7"/>
  <c r="A149" i="7"/>
  <c r="B149" i="7"/>
  <c r="C149" i="7"/>
  <c r="D149" i="7"/>
  <c r="E149" i="7"/>
  <c r="F149" i="7"/>
  <c r="G149" i="7"/>
  <c r="K149" i="7"/>
  <c r="A150" i="7"/>
  <c r="B150" i="7"/>
  <c r="C150" i="7"/>
  <c r="D150" i="7"/>
  <c r="E150" i="7"/>
  <c r="F150" i="7"/>
  <c r="G150" i="7"/>
  <c r="K150" i="7"/>
  <c r="A151" i="7"/>
  <c r="B151" i="7"/>
  <c r="C151" i="7"/>
  <c r="D151" i="7"/>
  <c r="E151" i="7"/>
  <c r="F151" i="7"/>
  <c r="G151" i="7"/>
  <c r="K151" i="7"/>
  <c r="A152" i="7"/>
  <c r="B152" i="7"/>
  <c r="C152" i="7"/>
  <c r="D152" i="7"/>
  <c r="E152" i="7"/>
  <c r="F152" i="7"/>
  <c r="G152" i="7"/>
  <c r="K152" i="7"/>
  <c r="A153" i="7"/>
  <c r="B153" i="7"/>
  <c r="C153" i="7"/>
  <c r="D153" i="7"/>
  <c r="E153" i="7"/>
  <c r="F153" i="7"/>
  <c r="G153" i="7"/>
  <c r="K153" i="7"/>
  <c r="A128" i="7"/>
  <c r="B128" i="7"/>
  <c r="C128" i="7"/>
  <c r="A129" i="7"/>
  <c r="B129" i="7"/>
  <c r="C129" i="7"/>
  <c r="D129" i="7"/>
  <c r="E129" i="7"/>
  <c r="F129" i="7"/>
  <c r="G129" i="7"/>
  <c r="K129" i="7"/>
  <c r="A130" i="7"/>
  <c r="B130" i="7"/>
  <c r="C130" i="7"/>
  <c r="D130" i="7"/>
  <c r="E130" i="7"/>
  <c r="F130" i="7"/>
  <c r="G130" i="7"/>
  <c r="K130" i="7"/>
  <c r="A131" i="7"/>
  <c r="B131" i="7"/>
  <c r="C131" i="7"/>
  <c r="D131" i="7"/>
  <c r="E131" i="7"/>
  <c r="F131" i="7"/>
  <c r="H131" i="7" s="1"/>
  <c r="K131" i="7"/>
  <c r="A132" i="7"/>
  <c r="B132" i="7"/>
  <c r="C132" i="7"/>
  <c r="D132" i="7"/>
  <c r="E132" i="7"/>
  <c r="F132" i="7"/>
  <c r="H132" i="7" s="1"/>
  <c r="K132" i="7"/>
  <c r="A133" i="7"/>
  <c r="B133" i="7"/>
  <c r="C133" i="7"/>
  <c r="D133" i="7"/>
  <c r="E133" i="7"/>
  <c r="F133" i="7"/>
  <c r="H133" i="7" s="1"/>
  <c r="K133" i="7"/>
  <c r="A134" i="7"/>
  <c r="B134" i="7"/>
  <c r="C134" i="7"/>
  <c r="D134" i="7"/>
  <c r="E134" i="7"/>
  <c r="H134" i="7"/>
  <c r="A135" i="7"/>
  <c r="B135" i="7"/>
  <c r="C135" i="7"/>
  <c r="D135" i="7"/>
  <c r="E135" i="7"/>
  <c r="F135" i="7"/>
  <c r="G135" i="7"/>
  <c r="K135" i="7"/>
  <c r="A136" i="7"/>
  <c r="B136" i="7"/>
  <c r="C136" i="7"/>
  <c r="D136" i="7"/>
  <c r="E136" i="7"/>
  <c r="F136" i="7"/>
  <c r="H136" i="7" s="1"/>
  <c r="K136" i="7"/>
  <c r="A137" i="7"/>
  <c r="B137" i="7"/>
  <c r="C137" i="7"/>
  <c r="D137" i="7"/>
  <c r="E137" i="7"/>
  <c r="F137" i="7"/>
  <c r="G137" i="7"/>
  <c r="K137" i="7"/>
  <c r="A138" i="7"/>
  <c r="B138" i="7"/>
  <c r="C138" i="7"/>
  <c r="D138" i="7"/>
  <c r="E138" i="7"/>
  <c r="F138" i="7"/>
  <c r="G138" i="7"/>
  <c r="K138" i="7"/>
  <c r="A139" i="7"/>
  <c r="B139" i="7"/>
  <c r="C139" i="7"/>
  <c r="D139" i="7"/>
  <c r="E139" i="7"/>
  <c r="G139" i="7"/>
  <c r="H139" i="7" s="1"/>
  <c r="K139" i="7"/>
  <c r="A140" i="7"/>
  <c r="B140" i="7"/>
  <c r="C140" i="7"/>
  <c r="D140" i="7"/>
  <c r="E140" i="7"/>
  <c r="F140" i="7"/>
  <c r="H140" i="7" s="1"/>
  <c r="K140" i="7"/>
  <c r="H228" i="7" l="1"/>
  <c r="I23" i="13"/>
  <c r="H217" i="7"/>
  <c r="I59" i="13"/>
  <c r="I128" i="10"/>
  <c r="I269" i="10"/>
  <c r="I251" i="10"/>
  <c r="I179" i="10"/>
  <c r="I170" i="10"/>
  <c r="H115" i="10"/>
  <c r="H161" i="7"/>
  <c r="H155" i="7" s="1"/>
  <c r="H160" i="7"/>
  <c r="H156" i="7"/>
  <c r="I23" i="12"/>
  <c r="H87" i="12"/>
  <c r="I98" i="12" s="1"/>
  <c r="I100" i="12"/>
  <c r="I94" i="12"/>
  <c r="I119" i="12"/>
  <c r="H138" i="7"/>
  <c r="H137" i="7"/>
  <c r="H130" i="7"/>
  <c r="H129" i="7"/>
  <c r="H128" i="7" s="1"/>
  <c r="G142" i="7"/>
  <c r="I91" i="12"/>
  <c r="I111" i="12"/>
  <c r="I115" i="12"/>
  <c r="I123" i="12"/>
  <c r="H29" i="12"/>
  <c r="I31" i="12" s="1"/>
  <c r="H168" i="7"/>
  <c r="H135" i="7"/>
  <c r="G128" i="7"/>
  <c r="H153" i="7"/>
  <c r="H152" i="7"/>
  <c r="H151" i="7"/>
  <c r="H150" i="7"/>
  <c r="H149" i="7"/>
  <c r="H142" i="7" s="1"/>
  <c r="K142" i="7"/>
  <c r="H143" i="7"/>
  <c r="H158" i="7"/>
  <c r="G155" i="7"/>
  <c r="H166" i="7"/>
  <c r="H165" i="7"/>
  <c r="K163" i="7"/>
  <c r="H164" i="7"/>
  <c r="G168" i="7"/>
  <c r="K128" i="7"/>
  <c r="K155" i="7"/>
  <c r="G163" i="7"/>
  <c r="F163" i="7"/>
  <c r="F128" i="7"/>
  <c r="F142" i="7"/>
  <c r="F155" i="7"/>
  <c r="A119" i="7"/>
  <c r="B119" i="7"/>
  <c r="C119" i="7"/>
  <c r="A120" i="7"/>
  <c r="B120" i="7"/>
  <c r="C120" i="7"/>
  <c r="D120" i="7"/>
  <c r="E120" i="7"/>
  <c r="A121" i="7"/>
  <c r="B121" i="7"/>
  <c r="C121" i="7"/>
  <c r="D121" i="7"/>
  <c r="E121" i="7"/>
  <c r="F121" i="7"/>
  <c r="K121" i="7"/>
  <c r="A122" i="7"/>
  <c r="B122" i="7"/>
  <c r="C122" i="7"/>
  <c r="D122" i="7"/>
  <c r="E122" i="7"/>
  <c r="G122" i="7"/>
  <c r="H122" i="7" s="1"/>
  <c r="A123" i="7"/>
  <c r="B123" i="7"/>
  <c r="C123" i="7"/>
  <c r="D123" i="7"/>
  <c r="E123" i="7"/>
  <c r="F123" i="7"/>
  <c r="G123" i="7"/>
  <c r="K123" i="7"/>
  <c r="A124" i="7"/>
  <c r="B124" i="7"/>
  <c r="C124" i="7"/>
  <c r="D124" i="7"/>
  <c r="E124" i="7"/>
  <c r="G124" i="7"/>
  <c r="H124" i="7" s="1"/>
  <c r="A125" i="7"/>
  <c r="B125" i="7"/>
  <c r="C125" i="7"/>
  <c r="D125" i="7"/>
  <c r="E125" i="7"/>
  <c r="F125" i="7"/>
  <c r="G125" i="7"/>
  <c r="K125" i="7"/>
  <c r="A126" i="7"/>
  <c r="B126" i="7"/>
  <c r="C126" i="7"/>
  <c r="D126" i="7"/>
  <c r="E126" i="7"/>
  <c r="H126" i="7"/>
  <c r="K116" i="7"/>
  <c r="F116" i="7"/>
  <c r="A116" i="7"/>
  <c r="B116" i="7"/>
  <c r="C116" i="7"/>
  <c r="A117" i="7"/>
  <c r="B117" i="7"/>
  <c r="C117" i="7"/>
  <c r="D117" i="7"/>
  <c r="E117" i="7"/>
  <c r="G117" i="7"/>
  <c r="H117" i="7" s="1"/>
  <c r="H116" i="7" s="1"/>
  <c r="A108" i="7"/>
  <c r="B108" i="7"/>
  <c r="C108" i="7"/>
  <c r="A109" i="7"/>
  <c r="B109" i="7"/>
  <c r="C109" i="7"/>
  <c r="D109" i="7"/>
  <c r="E109" i="7"/>
  <c r="H109" i="7"/>
  <c r="A110" i="7"/>
  <c r="B110" i="7"/>
  <c r="C110" i="7"/>
  <c r="D110" i="7"/>
  <c r="E110" i="7"/>
  <c r="F110" i="7"/>
  <c r="H110" i="7" s="1"/>
  <c r="K110" i="7"/>
  <c r="A111" i="7"/>
  <c r="B111" i="7"/>
  <c r="C111" i="7"/>
  <c r="D111" i="7"/>
  <c r="E111" i="7"/>
  <c r="F111" i="7"/>
  <c r="G111" i="7"/>
  <c r="K111" i="7"/>
  <c r="A112" i="7"/>
  <c r="B112" i="7"/>
  <c r="C112" i="7"/>
  <c r="D112" i="7"/>
  <c r="E112" i="7"/>
  <c r="F112" i="7"/>
  <c r="H112" i="7" s="1"/>
  <c r="K112" i="7"/>
  <c r="A113" i="7"/>
  <c r="B113" i="7"/>
  <c r="C113" i="7"/>
  <c r="D113" i="7"/>
  <c r="E113" i="7"/>
  <c r="F113" i="7"/>
  <c r="G113" i="7"/>
  <c r="K113" i="7"/>
  <c r="A114" i="7"/>
  <c r="B114" i="7"/>
  <c r="C114" i="7"/>
  <c r="D114" i="7"/>
  <c r="E114" i="7"/>
  <c r="F114" i="7"/>
  <c r="G114" i="7"/>
  <c r="K114" i="7"/>
  <c r="A104" i="7"/>
  <c r="B104" i="7"/>
  <c r="C104" i="7"/>
  <c r="A105" i="7"/>
  <c r="B105" i="7"/>
  <c r="C105" i="7"/>
  <c r="D105" i="7"/>
  <c r="E105" i="7"/>
  <c r="F105" i="7"/>
  <c r="K105" i="7"/>
  <c r="A106" i="7"/>
  <c r="B106" i="7"/>
  <c r="C106" i="7"/>
  <c r="D106" i="7"/>
  <c r="E106" i="7"/>
  <c r="F106" i="7"/>
  <c r="G106" i="7"/>
  <c r="G104" i="7" s="1"/>
  <c r="K106" i="7"/>
  <c r="A95" i="7"/>
  <c r="B95" i="7"/>
  <c r="C95" i="7"/>
  <c r="A96" i="7"/>
  <c r="B96" i="7"/>
  <c r="C96" i="7"/>
  <c r="D96" i="7"/>
  <c r="E96" i="7"/>
  <c r="F96" i="7"/>
  <c r="G96" i="7"/>
  <c r="K96" i="7"/>
  <c r="A97" i="7"/>
  <c r="B97" i="7"/>
  <c r="C97" i="7"/>
  <c r="D97" i="7"/>
  <c r="E97" i="7"/>
  <c r="F97" i="7"/>
  <c r="G97" i="7"/>
  <c r="K97" i="7"/>
  <c r="A98" i="7"/>
  <c r="B98" i="7"/>
  <c r="C98" i="7"/>
  <c r="D98" i="7"/>
  <c r="E98" i="7"/>
  <c r="F98" i="7"/>
  <c r="H98" i="7" s="1"/>
  <c r="K98" i="7"/>
  <c r="A99" i="7"/>
  <c r="B99" i="7"/>
  <c r="C99" i="7"/>
  <c r="D99" i="7"/>
  <c r="E99" i="7"/>
  <c r="F99" i="7"/>
  <c r="H99" i="7" s="1"/>
  <c r="K99" i="7"/>
  <c r="A100" i="7"/>
  <c r="B100" i="7"/>
  <c r="C100" i="7"/>
  <c r="D100" i="7"/>
  <c r="E100" i="7"/>
  <c r="F100" i="7"/>
  <c r="G100" i="7"/>
  <c r="K100" i="7"/>
  <c r="A101" i="7"/>
  <c r="B101" i="7"/>
  <c r="C101" i="7"/>
  <c r="D101" i="7"/>
  <c r="E101" i="7"/>
  <c r="F101" i="7"/>
  <c r="G101" i="7"/>
  <c r="K101" i="7"/>
  <c r="A102" i="7"/>
  <c r="B102" i="7"/>
  <c r="C102" i="7"/>
  <c r="D102" i="7"/>
  <c r="E102" i="7"/>
  <c r="F102" i="7"/>
  <c r="G102" i="7"/>
  <c r="K102" i="7"/>
  <c r="A76" i="7"/>
  <c r="B76" i="7"/>
  <c r="C76" i="7"/>
  <c r="A77" i="7"/>
  <c r="B77" i="7"/>
  <c r="C77" i="7"/>
  <c r="D77" i="7"/>
  <c r="E77" i="7"/>
  <c r="G77" i="7"/>
  <c r="H77" i="7" s="1"/>
  <c r="K77" i="7"/>
  <c r="A78" i="7"/>
  <c r="B78" i="7"/>
  <c r="C78" i="7"/>
  <c r="D78" i="7"/>
  <c r="E78" i="7"/>
  <c r="F78" i="7"/>
  <c r="G78" i="7"/>
  <c r="K78" i="7"/>
  <c r="A79" i="7"/>
  <c r="B79" i="7"/>
  <c r="C79" i="7"/>
  <c r="D79" i="7"/>
  <c r="E79" i="7"/>
  <c r="F79" i="7"/>
  <c r="G79" i="7"/>
  <c r="K79" i="7"/>
  <c r="A80" i="7"/>
  <c r="B80" i="7"/>
  <c r="C80" i="7"/>
  <c r="D80" i="7"/>
  <c r="E80" i="7"/>
  <c r="F80" i="7"/>
  <c r="G80" i="7"/>
  <c r="K80" i="7"/>
  <c r="A81" i="7"/>
  <c r="B81" i="7"/>
  <c r="C81" i="7"/>
  <c r="D81" i="7"/>
  <c r="E81" i="7"/>
  <c r="F81" i="7"/>
  <c r="K81" i="7"/>
  <c r="A82" i="7"/>
  <c r="B82" i="7"/>
  <c r="C82" i="7"/>
  <c r="D82" i="7"/>
  <c r="E82" i="7"/>
  <c r="F82" i="7"/>
  <c r="K82" i="7"/>
  <c r="A83" i="7"/>
  <c r="B83" i="7"/>
  <c r="C83" i="7"/>
  <c r="D83" i="7"/>
  <c r="E83" i="7"/>
  <c r="F83" i="7"/>
  <c r="K83" i="7"/>
  <c r="A84" i="7"/>
  <c r="B84" i="7"/>
  <c r="C84" i="7"/>
  <c r="D84" i="7"/>
  <c r="E84" i="7"/>
  <c r="F84" i="7"/>
  <c r="G84" i="7"/>
  <c r="K84" i="7"/>
  <c r="A85" i="7"/>
  <c r="B85" i="7"/>
  <c r="C85" i="7"/>
  <c r="D85" i="7"/>
  <c r="E85" i="7"/>
  <c r="F85" i="7"/>
  <c r="K85" i="7"/>
  <c r="A86" i="7"/>
  <c r="B86" i="7"/>
  <c r="C86" i="7"/>
  <c r="D86" i="7"/>
  <c r="E86" i="7"/>
  <c r="F86" i="7"/>
  <c r="G86" i="7"/>
  <c r="K86" i="7"/>
  <c r="A87" i="7"/>
  <c r="B87" i="7"/>
  <c r="C87" i="7"/>
  <c r="D87" i="7"/>
  <c r="E87" i="7"/>
  <c r="F87" i="7"/>
  <c r="K87" i="7"/>
  <c r="A88" i="7"/>
  <c r="B88" i="7"/>
  <c r="C88" i="7"/>
  <c r="D88" i="7"/>
  <c r="E88" i="7"/>
  <c r="F88" i="7"/>
  <c r="G88" i="7"/>
  <c r="K88" i="7"/>
  <c r="A89" i="7"/>
  <c r="B89" i="7"/>
  <c r="C89" i="7"/>
  <c r="D89" i="7"/>
  <c r="E89" i="7"/>
  <c r="F89" i="7"/>
  <c r="G89" i="7"/>
  <c r="K89" i="7"/>
  <c r="A90" i="7"/>
  <c r="B90" i="7"/>
  <c r="C90" i="7"/>
  <c r="D90" i="7"/>
  <c r="E90" i="7"/>
  <c r="F90" i="7"/>
  <c r="G90" i="7"/>
  <c r="K90" i="7"/>
  <c r="A91" i="7"/>
  <c r="B91" i="7"/>
  <c r="C91" i="7"/>
  <c r="D91" i="7"/>
  <c r="E91" i="7"/>
  <c r="F91" i="7"/>
  <c r="G91" i="7"/>
  <c r="K91" i="7"/>
  <c r="A92" i="7"/>
  <c r="B92" i="7"/>
  <c r="C92" i="7"/>
  <c r="D92" i="7"/>
  <c r="E92" i="7"/>
  <c r="F92" i="7"/>
  <c r="G92" i="7"/>
  <c r="K92" i="7"/>
  <c r="A93" i="7"/>
  <c r="B93" i="7"/>
  <c r="C93" i="7"/>
  <c r="D93" i="7"/>
  <c r="E93" i="7"/>
  <c r="F93" i="7"/>
  <c r="K93" i="7"/>
  <c r="A66" i="7"/>
  <c r="B66" i="7"/>
  <c r="C66" i="7"/>
  <c r="A67" i="7"/>
  <c r="B67" i="7"/>
  <c r="C67" i="7"/>
  <c r="D67" i="7"/>
  <c r="E67" i="7"/>
  <c r="F67" i="7"/>
  <c r="G67" i="7"/>
  <c r="K67" i="7"/>
  <c r="A68" i="7"/>
  <c r="B68" i="7"/>
  <c r="C68" i="7"/>
  <c r="D68" i="7"/>
  <c r="E68" i="7"/>
  <c r="F68" i="7"/>
  <c r="G68" i="7"/>
  <c r="K68" i="7"/>
  <c r="A69" i="7"/>
  <c r="B69" i="7"/>
  <c r="C69" i="7"/>
  <c r="D69" i="7"/>
  <c r="G69" i="7"/>
  <c r="H69" i="7" s="1"/>
  <c r="K69" i="7"/>
  <c r="A70" i="7"/>
  <c r="B70" i="7"/>
  <c r="C70" i="7"/>
  <c r="D70" i="7"/>
  <c r="E70" i="7"/>
  <c r="F70" i="7"/>
  <c r="G70" i="7"/>
  <c r="K70" i="7"/>
  <c r="A71" i="7"/>
  <c r="B71" i="7"/>
  <c r="C71" i="7"/>
  <c r="D71" i="7"/>
  <c r="E71" i="7"/>
  <c r="F71" i="7"/>
  <c r="G71" i="7"/>
  <c r="K71" i="7"/>
  <c r="A72" i="7"/>
  <c r="B72" i="7"/>
  <c r="C72" i="7"/>
  <c r="D72" i="7"/>
  <c r="E72" i="7"/>
  <c r="F72" i="7"/>
  <c r="G72" i="7"/>
  <c r="K72" i="7"/>
  <c r="A73" i="7"/>
  <c r="B73" i="7"/>
  <c r="C73" i="7"/>
  <c r="D73" i="7"/>
  <c r="E73" i="7"/>
  <c r="F73" i="7"/>
  <c r="G73" i="7"/>
  <c r="K73" i="7"/>
  <c r="A74" i="7"/>
  <c r="B74" i="7"/>
  <c r="C74" i="7"/>
  <c r="D74" i="7"/>
  <c r="E74" i="7"/>
  <c r="F74" i="7"/>
  <c r="K74" i="7"/>
  <c r="A56" i="7"/>
  <c r="B56" i="7"/>
  <c r="C56" i="7"/>
  <c r="A57" i="7"/>
  <c r="B57" i="7"/>
  <c r="C57" i="7"/>
  <c r="D57" i="7"/>
  <c r="E57" i="7"/>
  <c r="F57" i="7"/>
  <c r="G57" i="7"/>
  <c r="K57" i="7"/>
  <c r="A58" i="7"/>
  <c r="B58" i="7"/>
  <c r="C58" i="7"/>
  <c r="D58" i="7"/>
  <c r="E58" i="7"/>
  <c r="F58" i="7"/>
  <c r="G58" i="7"/>
  <c r="K58" i="7"/>
  <c r="A59" i="7"/>
  <c r="B59" i="7"/>
  <c r="C59" i="7"/>
  <c r="D59" i="7"/>
  <c r="E59" i="7"/>
  <c r="F59" i="7"/>
  <c r="H59" i="7" s="1"/>
  <c r="K59" i="7"/>
  <c r="A60" i="7"/>
  <c r="B60" i="7"/>
  <c r="C60" i="7"/>
  <c r="D60" i="7"/>
  <c r="E60" i="7"/>
  <c r="F60" i="7"/>
  <c r="H60" i="7" s="1"/>
  <c r="K60" i="7"/>
  <c r="A61" i="7"/>
  <c r="B61" i="7"/>
  <c r="C61" i="7"/>
  <c r="D61" i="7"/>
  <c r="E61" i="7"/>
  <c r="H61" i="7"/>
  <c r="A62" i="7"/>
  <c r="B62" i="7"/>
  <c r="C62" i="7"/>
  <c r="D62" i="7"/>
  <c r="E62" i="7"/>
  <c r="F62" i="7"/>
  <c r="G62" i="7"/>
  <c r="K62" i="7"/>
  <c r="A63" i="7"/>
  <c r="B63" i="7"/>
  <c r="C63" i="7"/>
  <c r="D63" i="7"/>
  <c r="E63" i="7"/>
  <c r="F63" i="7"/>
  <c r="G63" i="7"/>
  <c r="K63" i="7"/>
  <c r="A64" i="7"/>
  <c r="B64" i="7"/>
  <c r="C64" i="7"/>
  <c r="D64" i="7"/>
  <c r="E64" i="7"/>
  <c r="F64" i="7"/>
  <c r="G64" i="7"/>
  <c r="K64" i="7"/>
  <c r="A43" i="7"/>
  <c r="B43" i="7"/>
  <c r="C43" i="7"/>
  <c r="A44" i="7"/>
  <c r="B44" i="7"/>
  <c r="C44" i="7"/>
  <c r="D44" i="7"/>
  <c r="E44" i="7"/>
  <c r="F44" i="7"/>
  <c r="G44" i="7"/>
  <c r="K44" i="7"/>
  <c r="A45" i="7"/>
  <c r="B45" i="7"/>
  <c r="C45" i="7"/>
  <c r="D45" i="7"/>
  <c r="E45" i="7"/>
  <c r="F45" i="7"/>
  <c r="G45" i="7"/>
  <c r="K45" i="7"/>
  <c r="A46" i="7"/>
  <c r="B46" i="7"/>
  <c r="C46" i="7"/>
  <c r="D46" i="7"/>
  <c r="E46" i="7"/>
  <c r="F46" i="7"/>
  <c r="G46" i="7"/>
  <c r="K46" i="7"/>
  <c r="A47" i="7"/>
  <c r="B47" i="7"/>
  <c r="C47" i="7"/>
  <c r="D47" i="7"/>
  <c r="E47" i="7"/>
  <c r="F47" i="7"/>
  <c r="K47" i="7"/>
  <c r="A48" i="7"/>
  <c r="B48" i="7"/>
  <c r="C48" i="7"/>
  <c r="D48" i="7"/>
  <c r="E48" i="7"/>
  <c r="F48" i="7"/>
  <c r="K48" i="7"/>
  <c r="A49" i="7"/>
  <c r="B49" i="7"/>
  <c r="C49" i="7"/>
  <c r="D49" i="7"/>
  <c r="E49" i="7"/>
  <c r="F49" i="7"/>
  <c r="G49" i="7"/>
  <c r="K49" i="7"/>
  <c r="A50" i="7"/>
  <c r="B50" i="7"/>
  <c r="C50" i="7"/>
  <c r="D50" i="7"/>
  <c r="E50" i="7"/>
  <c r="F50" i="7"/>
  <c r="K50" i="7"/>
  <c r="A51" i="7"/>
  <c r="B51" i="7"/>
  <c r="C51" i="7"/>
  <c r="D51" i="7"/>
  <c r="E51" i="7"/>
  <c r="F51" i="7"/>
  <c r="G51" i="7"/>
  <c r="K51" i="7"/>
  <c r="A52" i="7"/>
  <c r="B52" i="7"/>
  <c r="C52" i="7"/>
  <c r="D52" i="7"/>
  <c r="E52" i="7"/>
  <c r="F52" i="7"/>
  <c r="G52" i="7"/>
  <c r="K52" i="7"/>
  <c r="A53" i="7"/>
  <c r="B53" i="7"/>
  <c r="C53" i="7"/>
  <c r="D53" i="7"/>
  <c r="F53" i="7"/>
  <c r="G53" i="7"/>
  <c r="K53" i="7"/>
  <c r="A54" i="7"/>
  <c r="B54" i="7"/>
  <c r="C54" i="7"/>
  <c r="D54" i="7"/>
  <c r="E54" i="7"/>
  <c r="F54" i="7"/>
  <c r="H54" i="7" s="1"/>
  <c r="K54" i="7"/>
  <c r="A36" i="7"/>
  <c r="B36" i="7"/>
  <c r="C36" i="7"/>
  <c r="A37" i="7"/>
  <c r="B37" i="7"/>
  <c r="C37" i="7"/>
  <c r="D37" i="7"/>
  <c r="E37" i="7"/>
  <c r="F37" i="7"/>
  <c r="G37" i="7"/>
  <c r="K37" i="7"/>
  <c r="A38" i="7"/>
  <c r="B38" i="7"/>
  <c r="C38" i="7"/>
  <c r="D38" i="7"/>
  <c r="E38" i="7"/>
  <c r="F38" i="7"/>
  <c r="G38" i="7"/>
  <c r="K38" i="7"/>
  <c r="A39" i="7"/>
  <c r="B39" i="7"/>
  <c r="C39" i="7"/>
  <c r="D39" i="7"/>
  <c r="E39" i="7"/>
  <c r="F39" i="7"/>
  <c r="G39" i="7"/>
  <c r="K39" i="7"/>
  <c r="A40" i="7"/>
  <c r="B40" i="7"/>
  <c r="C40" i="7"/>
  <c r="D40" i="7"/>
  <c r="E40" i="7"/>
  <c r="F40" i="7"/>
  <c r="G40" i="7"/>
  <c r="K40" i="7"/>
  <c r="A41" i="7"/>
  <c r="B41" i="7"/>
  <c r="C41" i="7"/>
  <c r="D41" i="7"/>
  <c r="E41" i="7"/>
  <c r="F41" i="7"/>
  <c r="G41" i="7"/>
  <c r="K41" i="7"/>
  <c r="A24" i="7"/>
  <c r="B24" i="7"/>
  <c r="C24" i="7"/>
  <c r="A25" i="7"/>
  <c r="B25" i="7"/>
  <c r="C25" i="7"/>
  <c r="D25" i="7"/>
  <c r="E25" i="7"/>
  <c r="F25" i="7"/>
  <c r="G25" i="7"/>
  <c r="K25" i="7"/>
  <c r="A26" i="7"/>
  <c r="B26" i="7"/>
  <c r="C26" i="7"/>
  <c r="D26" i="7"/>
  <c r="E26" i="7"/>
  <c r="F26" i="7"/>
  <c r="G26" i="7"/>
  <c r="K26" i="7"/>
  <c r="A27" i="7"/>
  <c r="B27" i="7"/>
  <c r="C27" i="7"/>
  <c r="D27" i="7"/>
  <c r="E27" i="7"/>
  <c r="F27" i="7"/>
  <c r="H27" i="7" s="1"/>
  <c r="K27" i="7"/>
  <c r="A28" i="7"/>
  <c r="B28" i="7"/>
  <c r="C28" i="7"/>
  <c r="D28" i="7"/>
  <c r="E28" i="7"/>
  <c r="F28" i="7"/>
  <c r="K28" i="7"/>
  <c r="A29" i="7"/>
  <c r="B29" i="7"/>
  <c r="C29" i="7"/>
  <c r="D29" i="7"/>
  <c r="E29" i="7"/>
  <c r="F29" i="7"/>
  <c r="H29" i="7" s="1"/>
  <c r="K29" i="7"/>
  <c r="A30" i="7"/>
  <c r="B30" i="7"/>
  <c r="C30" i="7"/>
  <c r="D30" i="7"/>
  <c r="E30" i="7"/>
  <c r="F30" i="7"/>
  <c r="G30" i="7"/>
  <c r="K30" i="7"/>
  <c r="A31" i="7"/>
  <c r="B31" i="7"/>
  <c r="C31" i="7"/>
  <c r="D31" i="7"/>
  <c r="E31" i="7"/>
  <c r="F31" i="7"/>
  <c r="G31" i="7"/>
  <c r="K31" i="7"/>
  <c r="A32" i="7"/>
  <c r="B32" i="7"/>
  <c r="C32" i="7"/>
  <c r="D32" i="7"/>
  <c r="E32" i="7"/>
  <c r="F32" i="7"/>
  <c r="G32" i="7"/>
  <c r="K32" i="7"/>
  <c r="A33" i="7"/>
  <c r="B33" i="7"/>
  <c r="C33" i="7"/>
  <c r="D33" i="7"/>
  <c r="E33" i="7"/>
  <c r="F33" i="7"/>
  <c r="H33" i="7" s="1"/>
  <c r="K33" i="7"/>
  <c r="A34" i="7"/>
  <c r="B34" i="7"/>
  <c r="C34" i="7"/>
  <c r="D34" i="7"/>
  <c r="E34" i="7"/>
  <c r="F34" i="7"/>
  <c r="H34" i="7" s="1"/>
  <c r="K34" i="7"/>
  <c r="A10" i="7"/>
  <c r="B10" i="7"/>
  <c r="C10" i="7"/>
  <c r="A11" i="7"/>
  <c r="B11" i="7"/>
  <c r="C11" i="7"/>
  <c r="D11" i="7"/>
  <c r="E11" i="7"/>
  <c r="F11" i="7"/>
  <c r="G11" i="7"/>
  <c r="K11" i="7"/>
  <c r="A12" i="7"/>
  <c r="B12" i="7"/>
  <c r="C12" i="7"/>
  <c r="D12" i="7"/>
  <c r="E12" i="7"/>
  <c r="G12" i="7"/>
  <c r="H12" i="7" s="1"/>
  <c r="A13" i="7"/>
  <c r="B13" i="7"/>
  <c r="C13" i="7"/>
  <c r="D13" i="7"/>
  <c r="E13" i="7"/>
  <c r="F13" i="7"/>
  <c r="G13" i="7"/>
  <c r="K13" i="7"/>
  <c r="A14" i="7"/>
  <c r="B14" i="7"/>
  <c r="C14" i="7"/>
  <c r="D14" i="7"/>
  <c r="E14" i="7"/>
  <c r="F14" i="7"/>
  <c r="G14" i="7"/>
  <c r="K14" i="7"/>
  <c r="A15" i="7"/>
  <c r="B15" i="7"/>
  <c r="C15" i="7"/>
  <c r="D15" i="7"/>
  <c r="E15" i="7"/>
  <c r="F15" i="7"/>
  <c r="K15" i="7"/>
  <c r="A16" i="7"/>
  <c r="B16" i="7"/>
  <c r="C16" i="7"/>
  <c r="D16" i="7"/>
  <c r="E16" i="7"/>
  <c r="F16" i="7"/>
  <c r="H16" i="7" s="1"/>
  <c r="K16" i="7"/>
  <c r="A17" i="7"/>
  <c r="B17" i="7"/>
  <c r="C17" i="7"/>
  <c r="D17" i="7"/>
  <c r="E17" i="7"/>
  <c r="F17" i="7"/>
  <c r="K17" i="7"/>
  <c r="A18" i="7"/>
  <c r="B18" i="7"/>
  <c r="C18" i="7"/>
  <c r="D18" i="7"/>
  <c r="E18" i="7"/>
  <c r="F18" i="7"/>
  <c r="G18" i="7"/>
  <c r="K18" i="7"/>
  <c r="A19" i="7"/>
  <c r="B19" i="7"/>
  <c r="C19" i="7"/>
  <c r="D19" i="7"/>
  <c r="E19" i="7"/>
  <c r="F19" i="7"/>
  <c r="G19" i="7"/>
  <c r="K19" i="7"/>
  <c r="A20" i="7"/>
  <c r="B20" i="7"/>
  <c r="C20" i="7"/>
  <c r="D20" i="7"/>
  <c r="E20" i="7"/>
  <c r="F20" i="7"/>
  <c r="G20" i="7"/>
  <c r="K20" i="7"/>
  <c r="A21" i="7"/>
  <c r="B21" i="7"/>
  <c r="C21" i="7"/>
  <c r="D21" i="7"/>
  <c r="E21" i="7"/>
  <c r="F21" i="7"/>
  <c r="G21" i="7"/>
  <c r="K21" i="7"/>
  <c r="A22" i="7"/>
  <c r="B22" i="7"/>
  <c r="C22" i="7"/>
  <c r="D22" i="7"/>
  <c r="E22" i="7"/>
  <c r="F22" i="7"/>
  <c r="G22" i="7"/>
  <c r="K22" i="7"/>
  <c r="I89" i="12" l="1"/>
  <c r="I109" i="12"/>
  <c r="I42" i="12"/>
  <c r="H22" i="7"/>
  <c r="H21" i="7"/>
  <c r="H20" i="7"/>
  <c r="H19" i="7"/>
  <c r="H18" i="7"/>
  <c r="H32" i="7"/>
  <c r="H31" i="7"/>
  <c r="H30" i="7"/>
  <c r="H53" i="7"/>
  <c r="H102" i="7"/>
  <c r="H101" i="7"/>
  <c r="H100" i="7"/>
  <c r="H97" i="7"/>
  <c r="H111" i="7"/>
  <c r="H75" i="10"/>
  <c r="I73" i="12"/>
  <c r="I77" i="12"/>
  <c r="I54" i="12"/>
  <c r="I67" i="12"/>
  <c r="I80" i="12"/>
  <c r="I37" i="12"/>
  <c r="I45" i="12"/>
  <c r="G24" i="7"/>
  <c r="K108" i="7"/>
  <c r="H14" i="7"/>
  <c r="F8" i="7"/>
  <c r="H26" i="7"/>
  <c r="G43" i="7"/>
  <c r="H64" i="7"/>
  <c r="H63" i="7"/>
  <c r="H62" i="7"/>
  <c r="H58" i="7"/>
  <c r="H114" i="7"/>
  <c r="H113" i="7"/>
  <c r="H125" i="7"/>
  <c r="H123" i="7"/>
  <c r="H163" i="7"/>
  <c r="H108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G95" i="7"/>
  <c r="H106" i="7"/>
  <c r="K104" i="7"/>
  <c r="H105" i="7"/>
  <c r="H104" i="7" s="1"/>
  <c r="F108" i="7"/>
  <c r="G108" i="7"/>
  <c r="G116" i="7"/>
  <c r="H121" i="7"/>
  <c r="F119" i="7"/>
  <c r="G119" i="7"/>
  <c r="H120" i="7"/>
  <c r="K119" i="7"/>
  <c r="H17" i="7"/>
  <c r="H15" i="7"/>
  <c r="H13" i="7"/>
  <c r="G10" i="7"/>
  <c r="H41" i="7"/>
  <c r="H40" i="7"/>
  <c r="H39" i="7"/>
  <c r="H38" i="7"/>
  <c r="K36" i="7"/>
  <c r="F36" i="7"/>
  <c r="H52" i="7"/>
  <c r="H51" i="7"/>
  <c r="H50" i="7"/>
  <c r="H49" i="7"/>
  <c r="H48" i="7"/>
  <c r="H47" i="7"/>
  <c r="H46" i="7"/>
  <c r="H45" i="7"/>
  <c r="K43" i="7"/>
  <c r="F43" i="7"/>
  <c r="G56" i="7"/>
  <c r="H74" i="7"/>
  <c r="H73" i="7"/>
  <c r="H72" i="7"/>
  <c r="H71" i="7"/>
  <c r="H70" i="7"/>
  <c r="H68" i="7"/>
  <c r="K66" i="7"/>
  <c r="H67" i="7"/>
  <c r="G76" i="7"/>
  <c r="K95" i="7"/>
  <c r="F95" i="7"/>
  <c r="F104" i="7"/>
  <c r="K10" i="7"/>
  <c r="F10" i="7"/>
  <c r="F24" i="7"/>
  <c r="K24" i="7"/>
  <c r="G36" i="7"/>
  <c r="K56" i="7"/>
  <c r="F56" i="7"/>
  <c r="G66" i="7"/>
  <c r="K76" i="7"/>
  <c r="H96" i="7"/>
  <c r="H28" i="7"/>
  <c r="H37" i="7"/>
  <c r="H44" i="7"/>
  <c r="F66" i="7"/>
  <c r="F76" i="7"/>
  <c r="H11" i="7"/>
  <c r="H25" i="7"/>
  <c r="H57" i="7"/>
  <c r="H95" i="7" l="1"/>
  <c r="I118" i="10"/>
  <c r="I92" i="10"/>
  <c r="I122" i="10"/>
  <c r="I84" i="10"/>
  <c r="H54" i="10"/>
  <c r="I75" i="10" s="1"/>
  <c r="I111" i="10"/>
  <c r="I77" i="10"/>
  <c r="I97" i="10"/>
  <c r="I115" i="10"/>
  <c r="H56" i="7"/>
  <c r="H36" i="7"/>
  <c r="H24" i="7"/>
  <c r="H66" i="7"/>
  <c r="H43" i="7"/>
  <c r="H119" i="7"/>
  <c r="H76" i="7"/>
  <c r="G8" i="7"/>
  <c r="H10" i="7"/>
  <c r="H8" i="7" l="1"/>
  <c r="I10" i="7" s="1"/>
  <c r="I56" i="10"/>
  <c r="H8" i="10"/>
  <c r="I10" i="10" s="1"/>
  <c r="I217" i="7"/>
  <c r="I189" i="7"/>
  <c r="I168" i="7"/>
  <c r="I155" i="7"/>
  <c r="I128" i="7"/>
  <c r="I116" i="7"/>
  <c r="I104" i="7"/>
  <c r="I76" i="7"/>
  <c r="I56" i="7"/>
  <c r="I36" i="7"/>
  <c r="I228" i="7"/>
  <c r="I201" i="7"/>
  <c r="I172" i="7"/>
  <c r="I163" i="7"/>
  <c r="I142" i="7"/>
  <c r="I119" i="7"/>
  <c r="I108" i="7"/>
  <c r="I95" i="7"/>
  <c r="I66" i="7"/>
  <c r="I43" i="7"/>
  <c r="I24" i="7"/>
  <c r="I54" i="10" l="1"/>
  <c r="I126" i="10"/>
  <c r="I8" i="10" l="1"/>
  <c r="M1426" i="14" l="1"/>
  <c r="N1426" i="14" s="1"/>
  <c r="O1426" i="14" s="1"/>
  <c r="M1407" i="14"/>
  <c r="N1407" i="14" s="1"/>
  <c r="O1407" i="14" s="1"/>
  <c r="M1353" i="14"/>
  <c r="N1353" i="14" s="1"/>
  <c r="O1353" i="14" s="1"/>
  <c r="M1245" i="14"/>
  <c r="N1245" i="14" s="1"/>
  <c r="O1245" i="14" s="1"/>
  <c r="M1043" i="14"/>
  <c r="N1043" i="14" s="1"/>
  <c r="O1043" i="14" s="1"/>
  <c r="M1035" i="14"/>
  <c r="N1035" i="14" s="1"/>
  <c r="O1035" i="14" s="1"/>
  <c r="M992" i="14"/>
  <c r="N992" i="14" s="1"/>
  <c r="O992" i="14" s="1"/>
  <c r="M906" i="14"/>
  <c r="N906" i="14" s="1"/>
  <c r="O906" i="14" s="1"/>
  <c r="M669" i="14"/>
  <c r="N669" i="14" s="1"/>
  <c r="O669" i="14" s="1"/>
  <c r="M575" i="14"/>
  <c r="N575" i="14" s="1"/>
  <c r="O575" i="14" s="1"/>
  <c r="M556" i="14"/>
  <c r="N556" i="14" s="1"/>
  <c r="O556" i="14" s="1"/>
  <c r="M458" i="14"/>
  <c r="N458" i="14" s="1"/>
  <c r="O458" i="14" s="1"/>
  <c r="M271" i="14"/>
  <c r="M1459" i="14"/>
  <c r="M1458" i="14"/>
  <c r="M1457" i="14" s="1"/>
  <c r="N1457" i="14" s="1"/>
  <c r="O1457" i="14" s="1"/>
  <c r="M1455" i="14"/>
  <c r="M1454" i="14"/>
  <c r="M1453" i="14"/>
  <c r="M1452" i="14" s="1"/>
  <c r="N1452" i="14" s="1"/>
  <c r="O1452" i="14" s="1"/>
  <c r="M1450" i="14"/>
  <c r="M1449" i="14" s="1"/>
  <c r="N1449" i="14" s="1"/>
  <c r="O1449" i="14" s="1"/>
  <c r="M1447" i="14"/>
  <c r="M1446" i="14" s="1"/>
  <c r="N1446" i="14" s="1"/>
  <c r="O1446" i="14" s="1"/>
  <c r="M1444" i="14"/>
  <c r="M1443" i="14"/>
  <c r="M1442" i="14" s="1"/>
  <c r="N1442" i="14" s="1"/>
  <c r="O1442" i="14" s="1"/>
  <c r="M1440" i="14"/>
  <c r="M1439" i="14"/>
  <c r="M1438" i="14"/>
  <c r="M1437" i="14"/>
  <c r="M1436" i="14"/>
  <c r="M1435" i="14"/>
  <c r="M1434" i="14"/>
  <c r="M1433" i="14" s="1"/>
  <c r="N1433" i="14" s="1"/>
  <c r="O1433" i="14" s="1"/>
  <c r="M1431" i="14"/>
  <c r="M1428" i="14"/>
  <c r="M1427" i="14"/>
  <c r="M1424" i="14"/>
  <c r="M1423" i="14"/>
  <c r="M1422" i="14"/>
  <c r="M1421" i="14"/>
  <c r="M1420" i="14"/>
  <c r="M1419" i="14"/>
  <c r="M1418" i="14"/>
  <c r="M1417" i="14"/>
  <c r="M1416" i="14"/>
  <c r="M1415" i="14" s="1"/>
  <c r="N1415" i="14" s="1"/>
  <c r="O1415" i="14" s="1"/>
  <c r="M1413" i="14"/>
  <c r="M1412" i="14"/>
  <c r="M1411" i="14" s="1"/>
  <c r="N1411" i="14" s="1"/>
  <c r="O1411" i="14" s="1"/>
  <c r="M1409" i="14"/>
  <c r="M1408" i="14"/>
  <c r="M1405" i="14"/>
  <c r="M1404" i="14"/>
  <c r="M1403" i="14"/>
  <c r="M1402" i="14"/>
  <c r="M1401" i="14" s="1"/>
  <c r="N1401" i="14" s="1"/>
  <c r="O1401" i="14" s="1"/>
  <c r="M1396" i="14"/>
  <c r="M1395" i="14"/>
  <c r="M1394" i="14" s="1"/>
  <c r="N1394" i="14" s="1"/>
  <c r="O1394" i="14" s="1"/>
  <c r="M1392" i="14"/>
  <c r="M1391" i="14"/>
  <c r="M1390" i="14"/>
  <c r="M1389" i="14" s="1"/>
  <c r="N1389" i="14" s="1"/>
  <c r="O1389" i="14" s="1"/>
  <c r="M1387" i="14"/>
  <c r="M1386" i="14" s="1"/>
  <c r="N1386" i="14" s="1"/>
  <c r="O1386" i="14" s="1"/>
  <c r="M1384" i="14"/>
  <c r="M1383" i="14"/>
  <c r="M1382" i="14"/>
  <c r="M1381" i="14" s="1"/>
  <c r="N1381" i="14" s="1"/>
  <c r="O1381" i="14" s="1"/>
  <c r="M1376" i="14"/>
  <c r="M1375" i="14"/>
  <c r="M1374" i="14"/>
  <c r="M1373" i="14"/>
  <c r="M1372" i="14" s="1"/>
  <c r="N1372" i="14" s="1"/>
  <c r="O1372" i="14" s="1"/>
  <c r="M1370" i="14"/>
  <c r="M1369" i="14" s="1"/>
  <c r="N1369" i="14" s="1"/>
  <c r="O1369" i="14" s="1"/>
  <c r="M1367" i="14"/>
  <c r="M1366" i="14" s="1"/>
  <c r="N1366" i="14" s="1"/>
  <c r="O1366" i="14" s="1"/>
  <c r="M1364" i="14"/>
  <c r="M1363" i="14"/>
  <c r="M1362" i="14"/>
  <c r="M1361" i="14"/>
  <c r="M1360" i="14"/>
  <c r="M1359" i="14"/>
  <c r="M1358" i="14" s="1"/>
  <c r="N1358" i="14" s="1"/>
  <c r="O1358" i="14" s="1"/>
  <c r="M1356" i="14"/>
  <c r="M1355" i="14"/>
  <c r="M1354" i="14"/>
  <c r="M1351" i="14"/>
  <c r="M1350" i="14"/>
  <c r="M1349" i="14"/>
  <c r="M1348" i="14" s="1"/>
  <c r="N1348" i="14" s="1"/>
  <c r="O1348" i="14" s="1"/>
  <c r="M1346" i="14"/>
  <c r="M1345" i="14"/>
  <c r="M1344" i="14" s="1"/>
  <c r="N1344" i="14" s="1"/>
  <c r="O1344" i="14" s="1"/>
  <c r="M1341" i="14"/>
  <c r="M1338" i="14"/>
  <c r="M1337" i="14"/>
  <c r="M1336" i="14"/>
  <c r="M1334" i="14" s="1"/>
  <c r="N1334" i="14" s="1"/>
  <c r="O1334" i="14" s="1"/>
  <c r="M1335" i="14"/>
  <c r="M1332" i="14"/>
  <c r="M1331" i="14"/>
  <c r="M1330" i="14"/>
  <c r="M1329" i="14" s="1"/>
  <c r="N1329" i="14" s="1"/>
  <c r="O1329" i="14" s="1"/>
  <c r="M1327" i="14"/>
  <c r="M1326" i="14"/>
  <c r="M1325" i="14"/>
  <c r="M1324" i="14"/>
  <c r="M1323" i="14" s="1"/>
  <c r="N1323" i="14" s="1"/>
  <c r="O1323" i="14" s="1"/>
  <c r="M1321" i="14"/>
  <c r="M1320" i="14"/>
  <c r="M1319" i="14"/>
  <c r="M1318" i="14"/>
  <c r="M1317" i="14"/>
  <c r="M1316" i="14"/>
  <c r="M1315" i="14"/>
  <c r="M1314" i="14"/>
  <c r="M1313" i="14"/>
  <c r="M1312" i="14"/>
  <c r="M1311" i="14"/>
  <c r="M1310" i="14" s="1"/>
  <c r="N1310" i="14" s="1"/>
  <c r="O1310" i="14" s="1"/>
  <c r="M1308" i="14"/>
  <c r="M1307" i="14"/>
  <c r="M1306" i="14"/>
  <c r="M1305" i="14"/>
  <c r="M1304" i="14"/>
  <c r="M1303" i="14"/>
  <c r="M1302" i="14"/>
  <c r="M1301" i="14"/>
  <c r="M1300" i="14" s="1"/>
  <c r="N1300" i="14" s="1"/>
  <c r="O1300" i="14" s="1"/>
  <c r="M1297" i="14"/>
  <c r="M1296" i="14"/>
  <c r="M1295" i="14" s="1"/>
  <c r="N1295" i="14" s="1"/>
  <c r="O1295" i="14" s="1"/>
  <c r="M1293" i="14"/>
  <c r="M1292" i="14"/>
  <c r="M1291" i="14"/>
  <c r="M1288" i="14" s="1"/>
  <c r="N1288" i="14" s="1"/>
  <c r="O1288" i="14" s="1"/>
  <c r="M1290" i="14"/>
  <c r="M1289" i="14"/>
  <c r="M1286" i="14"/>
  <c r="M1285" i="14"/>
  <c r="M1284" i="14"/>
  <c r="M1283" i="14"/>
  <c r="M1282" i="14"/>
  <c r="M1281" i="14"/>
  <c r="M1280" i="14"/>
  <c r="M1279" i="14"/>
  <c r="M1278" i="14"/>
  <c r="M1277" i="14"/>
  <c r="M1276" i="14"/>
  <c r="M1275" i="14"/>
  <c r="M1274" i="14"/>
  <c r="M1273" i="14"/>
  <c r="M1272" i="14"/>
  <c r="M1271" i="14"/>
  <c r="M1270" i="14" s="1"/>
  <c r="N1270" i="14" s="1"/>
  <c r="O1270" i="14" s="1"/>
  <c r="M1262" i="14"/>
  <c r="M1261" i="14"/>
  <c r="M1260" i="14"/>
  <c r="M1259" i="14"/>
  <c r="M1258" i="14"/>
  <c r="M1257" i="14"/>
  <c r="M1256" i="14"/>
  <c r="M1255" i="14"/>
  <c r="M1254" i="14"/>
  <c r="M1253" i="14" s="1"/>
  <c r="N1253" i="14" s="1"/>
  <c r="O1253" i="14" s="1"/>
  <c r="M1251" i="14"/>
  <c r="M1250" i="14" s="1"/>
  <c r="N1250" i="14" s="1"/>
  <c r="O1250" i="14" s="1"/>
  <c r="M1246" i="14"/>
  <c r="M1243" i="14"/>
  <c r="M1242" i="14"/>
  <c r="M1241" i="14"/>
  <c r="M1240" i="14"/>
  <c r="M1239" i="14" s="1"/>
  <c r="N1239" i="14" s="1"/>
  <c r="O1239" i="14" s="1"/>
  <c r="M1237" i="14"/>
  <c r="M1236" i="14"/>
  <c r="M1235" i="14"/>
  <c r="M1234" i="14"/>
  <c r="M1233" i="14"/>
  <c r="M1232" i="14"/>
  <c r="M1231" i="14"/>
  <c r="M1230" i="14"/>
  <c r="M1229" i="14"/>
  <c r="M1228" i="14"/>
  <c r="M1227" i="14"/>
  <c r="M1226" i="14"/>
  <c r="M1225" i="14"/>
  <c r="M1224" i="14"/>
  <c r="M1223" i="14" s="1"/>
  <c r="N1223" i="14" s="1"/>
  <c r="O1223" i="14" s="1"/>
  <c r="M1219" i="14"/>
  <c r="M1218" i="14"/>
  <c r="M1217" i="14"/>
  <c r="M1216" i="14" s="1"/>
  <c r="N1216" i="14" s="1"/>
  <c r="O1216" i="14" s="1"/>
  <c r="M1212" i="14"/>
  <c r="M1211" i="14"/>
  <c r="M1210" i="14"/>
  <c r="M1209" i="14"/>
  <c r="M1208" i="14"/>
  <c r="M1207" i="14"/>
  <c r="M1206" i="14" s="1"/>
  <c r="N1206" i="14" s="1"/>
  <c r="O1206" i="14" s="1"/>
  <c r="M1204" i="14"/>
  <c r="M1203" i="14"/>
  <c r="M1202" i="14"/>
  <c r="M1201" i="14"/>
  <c r="M1200" i="14"/>
  <c r="M1199" i="14"/>
  <c r="M1198" i="14"/>
  <c r="M1197" i="14"/>
  <c r="M1196" i="14"/>
  <c r="M1195" i="14"/>
  <c r="M1194" i="14"/>
  <c r="M1193" i="14"/>
  <c r="M1192" i="14" s="1"/>
  <c r="N1192" i="14" s="1"/>
  <c r="O1192" i="14" s="1"/>
  <c r="M1190" i="14"/>
  <c r="M1189" i="14" s="1"/>
  <c r="N1189" i="14" s="1"/>
  <c r="O1189" i="14" s="1"/>
  <c r="M1187" i="14"/>
  <c r="M1186" i="14"/>
  <c r="M1185" i="14"/>
  <c r="M1184" i="14"/>
  <c r="M1183" i="14"/>
  <c r="M1182" i="14"/>
  <c r="M1181" i="14"/>
  <c r="M1180" i="14"/>
  <c r="M1179" i="14"/>
  <c r="M1178" i="14"/>
  <c r="M1177" i="14"/>
  <c r="M1173" i="14" s="1"/>
  <c r="N1173" i="14" s="1"/>
  <c r="O1173" i="14" s="1"/>
  <c r="M1176" i="14"/>
  <c r="M1175" i="14"/>
  <c r="M1174" i="14"/>
  <c r="M1171" i="14"/>
  <c r="M1170" i="14"/>
  <c r="M1169" i="14"/>
  <c r="M1168" i="14"/>
  <c r="M1167" i="14"/>
  <c r="M1166" i="14"/>
  <c r="M1165" i="14"/>
  <c r="M1164" i="14"/>
  <c r="M1163" i="14"/>
  <c r="M1162" i="14"/>
  <c r="M1161" i="14"/>
  <c r="M1160" i="14"/>
  <c r="M1159" i="14"/>
  <c r="M1158" i="14" s="1"/>
  <c r="N1158" i="14" s="1"/>
  <c r="O1158" i="14" s="1"/>
  <c r="M1156" i="14"/>
  <c r="M1155" i="14"/>
  <c r="M1154" i="14"/>
  <c r="M1153" i="14"/>
  <c r="M1152" i="14"/>
  <c r="M1151" i="14"/>
  <c r="M1150" i="14"/>
  <c r="M1149" i="14"/>
  <c r="M1148" i="14"/>
  <c r="M1147" i="14"/>
  <c r="M1146" i="14"/>
  <c r="M1145" i="14"/>
  <c r="M1144" i="14"/>
  <c r="M1143" i="14" s="1"/>
  <c r="N1143" i="14" s="1"/>
  <c r="O1143" i="14" s="1"/>
  <c r="M1141" i="14"/>
  <c r="M1140" i="14"/>
  <c r="M1139" i="14"/>
  <c r="M1137" i="14" s="1"/>
  <c r="N1137" i="14" s="1"/>
  <c r="O1137" i="14" s="1"/>
  <c r="M1138" i="14"/>
  <c r="M1133" i="14"/>
  <c r="M1132" i="14" s="1"/>
  <c r="N1132" i="14" s="1"/>
  <c r="O1132" i="14" s="1"/>
  <c r="M1130" i="14"/>
  <c r="M1129" i="14" s="1"/>
  <c r="N1129" i="14" s="1"/>
  <c r="O1129" i="14" s="1"/>
  <c r="M1127" i="14"/>
  <c r="M1126" i="14" s="1"/>
  <c r="N1126" i="14" s="1"/>
  <c r="O1126" i="14" s="1"/>
  <c r="M1124" i="14"/>
  <c r="M1123" i="14"/>
  <c r="M1122" i="14"/>
  <c r="M1121" i="14"/>
  <c r="M1120" i="14" s="1"/>
  <c r="N1120" i="14" s="1"/>
  <c r="O1120" i="14" s="1"/>
  <c r="M1116" i="14"/>
  <c r="M1115" i="14"/>
  <c r="M1114" i="14"/>
  <c r="M1113" i="14" s="1"/>
  <c r="N1113" i="14" s="1"/>
  <c r="O1113" i="14" s="1"/>
  <c r="M1111" i="14"/>
  <c r="M1110" i="14"/>
  <c r="M1109" i="14" s="1"/>
  <c r="N1109" i="14" s="1"/>
  <c r="O1109" i="14" s="1"/>
  <c r="M1107" i="14"/>
  <c r="M1106" i="14"/>
  <c r="M1105" i="14"/>
  <c r="M1104" i="14"/>
  <c r="M1103" i="14"/>
  <c r="M1102" i="14" s="1"/>
  <c r="N1102" i="14" s="1"/>
  <c r="O1102" i="14" s="1"/>
  <c r="M1100" i="14"/>
  <c r="M1099" i="14"/>
  <c r="M1098" i="14"/>
  <c r="M1097" i="14"/>
  <c r="M1096" i="14"/>
  <c r="M1095" i="14" s="1"/>
  <c r="N1095" i="14" s="1"/>
  <c r="O1095" i="14" s="1"/>
  <c r="M1093" i="14"/>
  <c r="M1092" i="14"/>
  <c r="M1091" i="14"/>
  <c r="M1090" i="14"/>
  <c r="M1089" i="14"/>
  <c r="M1088" i="14" s="1"/>
  <c r="N1088" i="14" s="1"/>
  <c r="O1088" i="14" s="1"/>
  <c r="M1086" i="14"/>
  <c r="M1085" i="14" s="1"/>
  <c r="N1085" i="14" s="1"/>
  <c r="O1085" i="14" s="1"/>
  <c r="M1083" i="14"/>
  <c r="M1082" i="14"/>
  <c r="M1081" i="14"/>
  <c r="M1080" i="14"/>
  <c r="M1079" i="14"/>
  <c r="M1078" i="14" s="1"/>
  <c r="N1078" i="14" s="1"/>
  <c r="O1078" i="14" s="1"/>
  <c r="M1076" i="14"/>
  <c r="M1075" i="14"/>
  <c r="M1074" i="14"/>
  <c r="M1073" i="14"/>
  <c r="M1072" i="14"/>
  <c r="M1071" i="14"/>
  <c r="M1069" i="14" s="1"/>
  <c r="N1069" i="14" s="1"/>
  <c r="O1069" i="14" s="1"/>
  <c r="M1070" i="14"/>
  <c r="M1065" i="14"/>
  <c r="M1064" i="14"/>
  <c r="M1063" i="14"/>
  <c r="M1062" i="14"/>
  <c r="M1061" i="14" s="1"/>
  <c r="N1061" i="14" s="1"/>
  <c r="O1061" i="14" s="1"/>
  <c r="M1057" i="14"/>
  <c r="M1056" i="14" s="1"/>
  <c r="N1056" i="14" s="1"/>
  <c r="O1056" i="14" s="1"/>
  <c r="M1053" i="14"/>
  <c r="M1052" i="14"/>
  <c r="M1051" i="14"/>
  <c r="M1050" i="14"/>
  <c r="M1049" i="14"/>
  <c r="M1048" i="14"/>
  <c r="M1047" i="14"/>
  <c r="M1046" i="14" s="1"/>
  <c r="N1046" i="14" s="1"/>
  <c r="O1046" i="14" s="1"/>
  <c r="M1044" i="14"/>
  <c r="M1041" i="14"/>
  <c r="M1040" i="14"/>
  <c r="M1039" i="14" s="1"/>
  <c r="N1039" i="14" s="1"/>
  <c r="O1039" i="14" s="1"/>
  <c r="M1037" i="14"/>
  <c r="M1036" i="14"/>
  <c r="M1033" i="14"/>
  <c r="M1032" i="14"/>
  <c r="M1031" i="14"/>
  <c r="M1030" i="14"/>
  <c r="M1029" i="14"/>
  <c r="M1028" i="14"/>
  <c r="M1027" i="14"/>
  <c r="M1026" i="14"/>
  <c r="M1025" i="14"/>
  <c r="M1024" i="14" s="1"/>
  <c r="N1024" i="14" s="1"/>
  <c r="O1024" i="14" s="1"/>
  <c r="M1022" i="14"/>
  <c r="M1021" i="14"/>
  <c r="M1020" i="14"/>
  <c r="M1019" i="14"/>
  <c r="M1018" i="14"/>
  <c r="M1017" i="14" s="1"/>
  <c r="N1017" i="14" s="1"/>
  <c r="O1017" i="14" s="1"/>
  <c r="M1015" i="14"/>
  <c r="M1014" i="14"/>
  <c r="M1013" i="14"/>
  <c r="M1012" i="14"/>
  <c r="M1010" i="14" s="1"/>
  <c r="N1010" i="14" s="1"/>
  <c r="O1010" i="14" s="1"/>
  <c r="M1011" i="14"/>
  <c r="M1008" i="14"/>
  <c r="M1007" i="14"/>
  <c r="M1006" i="14"/>
  <c r="M1005" i="14" s="1"/>
  <c r="N1005" i="14" s="1"/>
  <c r="O1005" i="14" s="1"/>
  <c r="M997" i="14"/>
  <c r="M996" i="14" s="1"/>
  <c r="N996" i="14" s="1"/>
  <c r="O996" i="14" s="1"/>
  <c r="M994" i="14"/>
  <c r="M993" i="14"/>
  <c r="M990" i="14"/>
  <c r="M989" i="14"/>
  <c r="M988" i="14"/>
  <c r="M987" i="14"/>
  <c r="M986" i="14"/>
  <c r="M985" i="14"/>
  <c r="M984" i="14"/>
  <c r="M983" i="14"/>
  <c r="M982" i="14"/>
  <c r="M981" i="14"/>
  <c r="M980" i="14"/>
  <c r="M979" i="14"/>
  <c r="M978" i="14"/>
  <c r="M977" i="14"/>
  <c r="M976" i="14" s="1"/>
  <c r="N976" i="14" s="1"/>
  <c r="O976" i="14" s="1"/>
  <c r="M970" i="14"/>
  <c r="M969" i="14"/>
  <c r="M968" i="14"/>
  <c r="M967" i="14"/>
  <c r="M966" i="14"/>
  <c r="M965" i="14"/>
  <c r="M964" i="14"/>
  <c r="M963" i="14"/>
  <c r="M962" i="14"/>
  <c r="M961" i="14"/>
  <c r="M960" i="14"/>
  <c r="M959" i="14"/>
  <c r="M958" i="14"/>
  <c r="M957" i="14" s="1"/>
  <c r="N957" i="14" s="1"/>
  <c r="O957" i="14" s="1"/>
  <c r="M955" i="14"/>
  <c r="M954" i="14"/>
  <c r="M953" i="14"/>
  <c r="M952" i="14"/>
  <c r="M951" i="14" s="1"/>
  <c r="N951" i="14" s="1"/>
  <c r="O951" i="14" s="1"/>
  <c r="M949" i="14"/>
  <c r="M948" i="14"/>
  <c r="M947" i="14"/>
  <c r="M946" i="14"/>
  <c r="M945" i="14"/>
  <c r="M944" i="14" s="1"/>
  <c r="N944" i="14" s="1"/>
  <c r="O944" i="14" s="1"/>
  <c r="M942" i="14"/>
  <c r="M941" i="14"/>
  <c r="M940" i="14"/>
  <c r="M939" i="14"/>
  <c r="M938" i="14"/>
  <c r="M937" i="14"/>
  <c r="M936" i="14"/>
  <c r="M935" i="14"/>
  <c r="M934" i="14"/>
  <c r="M933" i="14" s="1"/>
  <c r="N933" i="14" s="1"/>
  <c r="O933" i="14" s="1"/>
  <c r="M927" i="14"/>
  <c r="M926" i="14"/>
  <c r="M925" i="14"/>
  <c r="M924" i="14"/>
  <c r="M923" i="14"/>
  <c r="M922" i="14"/>
  <c r="M921" i="14"/>
  <c r="M920" i="14"/>
  <c r="M919" i="14"/>
  <c r="M918" i="14"/>
  <c r="M917" i="14"/>
  <c r="M916" i="14"/>
  <c r="M915" i="14"/>
  <c r="M914" i="14"/>
  <c r="M913" i="14"/>
  <c r="M912" i="14"/>
  <c r="M911" i="14" s="1"/>
  <c r="N911" i="14" s="1"/>
  <c r="O911" i="14" s="1"/>
  <c r="M909" i="14"/>
  <c r="M908" i="14"/>
  <c r="M907" i="14"/>
  <c r="M904" i="14"/>
  <c r="M903" i="14"/>
  <c r="M902" i="14"/>
  <c r="M901" i="14"/>
  <c r="M900" i="14"/>
  <c r="M899" i="14" s="1"/>
  <c r="N899" i="14" s="1"/>
  <c r="O899" i="14" s="1"/>
  <c r="M891" i="14"/>
  <c r="M890" i="14"/>
  <c r="M889" i="14"/>
  <c r="M888" i="14" s="1"/>
  <c r="N888" i="14" s="1"/>
  <c r="O888" i="14" s="1"/>
  <c r="M886" i="14"/>
  <c r="M885" i="14"/>
  <c r="M884" i="14"/>
  <c r="M883" i="14"/>
  <c r="M882" i="14"/>
  <c r="M881" i="14"/>
  <c r="M880" i="14" s="1"/>
  <c r="N880" i="14" s="1"/>
  <c r="O880" i="14" s="1"/>
  <c r="M878" i="14"/>
  <c r="M877" i="14"/>
  <c r="M876" i="14"/>
  <c r="M875" i="14"/>
  <c r="M874" i="14"/>
  <c r="M873" i="14"/>
  <c r="M872" i="14"/>
  <c r="M871" i="14" s="1"/>
  <c r="N871" i="14" s="1"/>
  <c r="O871" i="14" s="1"/>
  <c r="M869" i="14"/>
  <c r="M868" i="14"/>
  <c r="M867" i="14"/>
  <c r="M866" i="14"/>
  <c r="M865" i="14"/>
  <c r="M864" i="14"/>
  <c r="M863" i="14"/>
  <c r="M862" i="14" s="1"/>
  <c r="N862" i="14" s="1"/>
  <c r="O862" i="14" s="1"/>
  <c r="M860" i="14"/>
  <c r="M859" i="14"/>
  <c r="M858" i="14"/>
  <c r="M857" i="14" s="1"/>
  <c r="N857" i="14" s="1"/>
  <c r="O857" i="14" s="1"/>
  <c r="M855" i="14"/>
  <c r="M854" i="14"/>
  <c r="M853" i="14"/>
  <c r="M852" i="14"/>
  <c r="M851" i="14"/>
  <c r="M850" i="14"/>
  <c r="M849" i="14"/>
  <c r="M848" i="14"/>
  <c r="M847" i="14"/>
  <c r="M846" i="14"/>
  <c r="M845" i="14" s="1"/>
  <c r="N845" i="14" s="1"/>
  <c r="O845" i="14" s="1"/>
  <c r="M843" i="14"/>
  <c r="M842" i="14"/>
  <c r="M841" i="14"/>
  <c r="M840" i="14"/>
  <c r="M839" i="14"/>
  <c r="M838" i="14"/>
  <c r="M837" i="14"/>
  <c r="M836" i="14"/>
  <c r="M835" i="14"/>
  <c r="M834" i="14" s="1"/>
  <c r="N834" i="14" s="1"/>
  <c r="O834" i="14" s="1"/>
  <c r="M832" i="14"/>
  <c r="M831" i="14"/>
  <c r="M830" i="14"/>
  <c r="M829" i="14"/>
  <c r="M828" i="14"/>
  <c r="M827" i="14"/>
  <c r="M826" i="14"/>
  <c r="M825" i="14"/>
  <c r="M824" i="14"/>
  <c r="M823" i="14"/>
  <c r="M822" i="14"/>
  <c r="M821" i="14"/>
  <c r="M820" i="14"/>
  <c r="M819" i="14"/>
  <c r="M818" i="14"/>
  <c r="M817" i="14"/>
  <c r="M816" i="14"/>
  <c r="M815" i="14"/>
  <c r="M814" i="14"/>
  <c r="M813" i="14"/>
  <c r="M812" i="14" s="1"/>
  <c r="N812" i="14" s="1"/>
  <c r="O812" i="14" s="1"/>
  <c r="M810" i="14"/>
  <c r="M809" i="14"/>
  <c r="M808" i="14"/>
  <c r="M807" i="14"/>
  <c r="M806" i="14"/>
  <c r="M805" i="14"/>
  <c r="M804" i="14"/>
  <c r="M803" i="14"/>
  <c r="M802" i="14"/>
  <c r="M801" i="14"/>
  <c r="M800" i="14"/>
  <c r="M796" i="14" s="1"/>
  <c r="N796" i="14" s="1"/>
  <c r="O796" i="14" s="1"/>
  <c r="M799" i="14"/>
  <c r="M798" i="14"/>
  <c r="M797" i="14"/>
  <c r="M794" i="14"/>
  <c r="M793" i="14"/>
  <c r="M792" i="14"/>
  <c r="M791" i="14"/>
  <c r="M790" i="14"/>
  <c r="M789" i="14"/>
  <c r="M788" i="14"/>
  <c r="M787" i="14"/>
  <c r="M786" i="14"/>
  <c r="M785" i="14"/>
  <c r="M784" i="14"/>
  <c r="M783" i="14"/>
  <c r="M782" i="14"/>
  <c r="M781" i="14"/>
  <c r="M780" i="14"/>
  <c r="M779" i="14"/>
  <c r="M778" i="14"/>
  <c r="M777" i="14"/>
  <c r="M776" i="14"/>
  <c r="M775" i="14"/>
  <c r="M774" i="14"/>
  <c r="M773" i="14"/>
  <c r="M772" i="14"/>
  <c r="M771" i="14" s="1"/>
  <c r="N771" i="14" s="1"/>
  <c r="O771" i="14" s="1"/>
  <c r="M769" i="14"/>
  <c r="M768" i="14"/>
  <c r="M767" i="14"/>
  <c r="M766" i="14"/>
  <c r="M765" i="14"/>
  <c r="M764" i="14"/>
  <c r="M763" i="14"/>
  <c r="M762" i="14"/>
  <c r="M761" i="14"/>
  <c r="M760" i="14"/>
  <c r="M759" i="14"/>
  <c r="M758" i="14"/>
  <c r="M757" i="14"/>
  <c r="M756" i="14"/>
  <c r="M755" i="14"/>
  <c r="M754" i="14"/>
  <c r="M753" i="14"/>
  <c r="M752" i="14"/>
  <c r="M751" i="14"/>
  <c r="M750" i="14"/>
  <c r="M749" i="14"/>
  <c r="M748" i="14" s="1"/>
  <c r="N748" i="14" s="1"/>
  <c r="O748" i="14" s="1"/>
  <c r="M744" i="14"/>
  <c r="M743" i="14"/>
  <c r="M742" i="14"/>
  <c r="M741" i="14"/>
  <c r="M740" i="14"/>
  <c r="M739" i="14"/>
  <c r="M738" i="14"/>
  <c r="M737" i="14"/>
  <c r="M736" i="14"/>
  <c r="M735" i="14"/>
  <c r="M734" i="14"/>
  <c r="M733" i="14"/>
  <c r="M732" i="14"/>
  <c r="M731" i="14"/>
  <c r="M730" i="14"/>
  <c r="M729" i="14"/>
  <c r="M728" i="14"/>
  <c r="M727" i="14" s="1"/>
  <c r="N727" i="14" s="1"/>
  <c r="O727" i="14" s="1"/>
  <c r="M725" i="14"/>
  <c r="M724" i="14"/>
  <c r="M723" i="14"/>
  <c r="M722" i="14"/>
  <c r="M721" i="14"/>
  <c r="M720" i="14"/>
  <c r="M719" i="14"/>
  <c r="M718" i="14"/>
  <c r="M717" i="14"/>
  <c r="M716" i="14"/>
  <c r="M715" i="14"/>
  <c r="M714" i="14"/>
  <c r="M712" i="14" s="1"/>
  <c r="N712" i="14" s="1"/>
  <c r="O712" i="14" s="1"/>
  <c r="M713" i="14"/>
  <c r="M710" i="14"/>
  <c r="M709" i="14"/>
  <c r="M708" i="14"/>
  <c r="M707" i="14"/>
  <c r="M706" i="14"/>
  <c r="M705" i="14"/>
  <c r="M704" i="14"/>
  <c r="M703" i="14"/>
  <c r="M702" i="14"/>
  <c r="M701" i="14"/>
  <c r="M700" i="14"/>
  <c r="M699" i="14"/>
  <c r="M698" i="14"/>
  <c r="M697" i="14"/>
  <c r="M696" i="14"/>
  <c r="M695" i="14"/>
  <c r="M694" i="14"/>
  <c r="M693" i="14" s="1"/>
  <c r="N693" i="14" s="1"/>
  <c r="O693" i="14" s="1"/>
  <c r="M686" i="14"/>
  <c r="M685" i="14" s="1"/>
  <c r="N685" i="14" s="1"/>
  <c r="O685" i="14" s="1"/>
  <c r="M683" i="14"/>
  <c r="M682" i="14" s="1"/>
  <c r="N682" i="14" s="1"/>
  <c r="O682" i="14" s="1"/>
  <c r="M680" i="14"/>
  <c r="M679" i="14" s="1"/>
  <c r="N679" i="14" s="1"/>
  <c r="O679" i="14" s="1"/>
  <c r="M677" i="14"/>
  <c r="M676" i="14" s="1"/>
  <c r="N676" i="14" s="1"/>
  <c r="O676" i="14" s="1"/>
  <c r="M674" i="14"/>
  <c r="M673" i="14" s="1"/>
  <c r="N673" i="14" s="1"/>
  <c r="O673" i="14" s="1"/>
  <c r="M671" i="14"/>
  <c r="M670" i="14"/>
  <c r="M667" i="14"/>
  <c r="M666" i="14"/>
  <c r="M665" i="14"/>
  <c r="M664" i="14" s="1"/>
  <c r="N664" i="14" s="1"/>
  <c r="O664" i="14" s="1"/>
  <c r="M662" i="14"/>
  <c r="M661" i="14" s="1"/>
  <c r="N661" i="14" s="1"/>
  <c r="O661" i="14" s="1"/>
  <c r="M659" i="14"/>
  <c r="M658" i="14" s="1"/>
  <c r="N658" i="14" s="1"/>
  <c r="O658" i="14" s="1"/>
  <c r="M656" i="14"/>
  <c r="M655" i="14" s="1"/>
  <c r="N655" i="14" s="1"/>
  <c r="O655" i="14" s="1"/>
  <c r="M653" i="14"/>
  <c r="M652" i="14" s="1"/>
  <c r="N652" i="14" s="1"/>
  <c r="O652" i="14" s="1"/>
  <c r="M650" i="14"/>
  <c r="M649" i="14" s="1"/>
  <c r="N649" i="14" s="1"/>
  <c r="O649" i="14" s="1"/>
  <c r="M647" i="14"/>
  <c r="M646" i="14" s="1"/>
  <c r="N646" i="14" s="1"/>
  <c r="O646" i="14" s="1"/>
  <c r="M644" i="14"/>
  <c r="M643" i="14" s="1"/>
  <c r="N643" i="14" s="1"/>
  <c r="O643" i="14" s="1"/>
  <c r="M641" i="14"/>
  <c r="M640" i="14" s="1"/>
  <c r="N640" i="14" s="1"/>
  <c r="O640" i="14" s="1"/>
  <c r="M638" i="14"/>
  <c r="M637" i="14" s="1"/>
  <c r="N637" i="14" s="1"/>
  <c r="O637" i="14" s="1"/>
  <c r="M635" i="14"/>
  <c r="M634" i="14" s="1"/>
  <c r="N634" i="14" s="1"/>
  <c r="O634" i="14" s="1"/>
  <c r="M632" i="14"/>
  <c r="M631" i="14" s="1"/>
  <c r="N631" i="14" s="1"/>
  <c r="O631" i="14" s="1"/>
  <c r="M629" i="14"/>
  <c r="M628" i="14" s="1"/>
  <c r="N628" i="14" s="1"/>
  <c r="O628" i="14" s="1"/>
  <c r="M626" i="14"/>
  <c r="M625" i="14" s="1"/>
  <c r="N625" i="14" s="1"/>
  <c r="O625" i="14" s="1"/>
  <c r="M623" i="14"/>
  <c r="M622" i="14" s="1"/>
  <c r="N622" i="14" s="1"/>
  <c r="O622" i="14" s="1"/>
  <c r="M617" i="14"/>
  <c r="M616" i="14" s="1"/>
  <c r="N616" i="14" s="1"/>
  <c r="O616" i="14" s="1"/>
  <c r="M612" i="14"/>
  <c r="M609" i="14" s="1"/>
  <c r="N609" i="14" s="1"/>
  <c r="O609" i="14" s="1"/>
  <c r="M611" i="14"/>
  <c r="M610" i="14"/>
  <c r="M607" i="14"/>
  <c r="M606" i="14" s="1"/>
  <c r="N606" i="14" s="1"/>
  <c r="O606" i="14" s="1"/>
  <c r="M604" i="14"/>
  <c r="M603" i="14" s="1"/>
  <c r="N603" i="14" s="1"/>
  <c r="O603" i="14" s="1"/>
  <c r="M601" i="14"/>
  <c r="M600" i="14"/>
  <c r="M599" i="14"/>
  <c r="M598" i="14"/>
  <c r="M597" i="14"/>
  <c r="M596" i="14"/>
  <c r="M595" i="14" s="1"/>
  <c r="N595" i="14" s="1"/>
  <c r="O595" i="14" s="1"/>
  <c r="M593" i="14"/>
  <c r="M592" i="14"/>
  <c r="M588" i="14" s="1"/>
  <c r="N588" i="14" s="1"/>
  <c r="O588" i="14" s="1"/>
  <c r="M591" i="14"/>
  <c r="M590" i="14"/>
  <c r="M589" i="14"/>
  <c r="M586" i="14"/>
  <c r="M585" i="14"/>
  <c r="M584" i="14"/>
  <c r="M583" i="14"/>
  <c r="M582" i="14"/>
  <c r="M581" i="14" s="1"/>
  <c r="N581" i="14" s="1"/>
  <c r="O581" i="14" s="1"/>
  <c r="M579" i="14"/>
  <c r="M578" i="14" s="1"/>
  <c r="N578" i="14" s="1"/>
  <c r="O578" i="14" s="1"/>
  <c r="M576" i="14"/>
  <c r="M570" i="14"/>
  <c r="M569" i="14"/>
  <c r="M568" i="14"/>
  <c r="M567" i="14"/>
  <c r="M566" i="14" s="1"/>
  <c r="N566" i="14" s="1"/>
  <c r="O566" i="14" s="1"/>
  <c r="M564" i="14"/>
  <c r="M563" i="14" s="1"/>
  <c r="N563" i="14" s="1"/>
  <c r="O563" i="14" s="1"/>
  <c r="M561" i="14"/>
  <c r="M560" i="14"/>
  <c r="M559" i="14" s="1"/>
  <c r="N559" i="14" s="1"/>
  <c r="O559" i="14" s="1"/>
  <c r="M557" i="14"/>
  <c r="M548" i="14"/>
  <c r="M547" i="14"/>
  <c r="M546" i="14"/>
  <c r="M545" i="14"/>
  <c r="M544" i="14"/>
  <c r="M543" i="14"/>
  <c r="M542" i="14" s="1"/>
  <c r="N542" i="14" s="1"/>
  <c r="O542" i="14" s="1"/>
  <c r="M540" i="14"/>
  <c r="M539" i="14"/>
  <c r="M538" i="14"/>
  <c r="M537" i="14"/>
  <c r="M536" i="14"/>
  <c r="M535" i="14"/>
  <c r="M534" i="14"/>
  <c r="M533" i="14"/>
  <c r="M532" i="14"/>
  <c r="M531" i="14" s="1"/>
  <c r="N531" i="14" s="1"/>
  <c r="O531" i="14" s="1"/>
  <c r="M529" i="14"/>
  <c r="M528" i="14"/>
  <c r="M527" i="14"/>
  <c r="M526" i="14"/>
  <c r="M525" i="14"/>
  <c r="M524" i="14"/>
  <c r="M523" i="14"/>
  <c r="M522" i="14"/>
  <c r="M521" i="14"/>
  <c r="M520" i="14"/>
  <c r="M519" i="14"/>
  <c r="M518" i="14"/>
  <c r="M517" i="14"/>
  <c r="M516" i="14"/>
  <c r="M515" i="14"/>
  <c r="M514" i="14"/>
  <c r="M513" i="14"/>
  <c r="M512" i="14"/>
  <c r="M511" i="14"/>
  <c r="M510" i="14"/>
  <c r="M509" i="14"/>
  <c r="M508" i="14"/>
  <c r="M507" i="14"/>
  <c r="M506" i="14" s="1"/>
  <c r="N506" i="14" s="1"/>
  <c r="O506" i="14" s="1"/>
  <c r="M504" i="14"/>
  <c r="M503" i="14"/>
  <c r="M502" i="14"/>
  <c r="M501" i="14"/>
  <c r="M500" i="14"/>
  <c r="M499" i="14"/>
  <c r="M498" i="14"/>
  <c r="M497" i="14"/>
  <c r="M494" i="14" s="1"/>
  <c r="N494" i="14" s="1"/>
  <c r="O494" i="14" s="1"/>
  <c r="M496" i="14"/>
  <c r="M495" i="14"/>
  <c r="M492" i="14"/>
  <c r="M491" i="14"/>
  <c r="M490" i="14"/>
  <c r="M489" i="14"/>
  <c r="M488" i="14"/>
  <c r="M487" i="14"/>
  <c r="M486" i="14"/>
  <c r="M485" i="14"/>
  <c r="M484" i="14"/>
  <c r="M483" i="14"/>
  <c r="M482" i="14"/>
  <c r="M481" i="14"/>
  <c r="M480" i="14"/>
  <c r="M479" i="14"/>
  <c r="M478" i="14"/>
  <c r="M477" i="14" s="1"/>
  <c r="N477" i="14" s="1"/>
  <c r="O477" i="14" s="1"/>
  <c r="M475" i="14"/>
  <c r="M474" i="14"/>
  <c r="M473" i="14"/>
  <c r="M472" i="14"/>
  <c r="M471" i="14" s="1"/>
  <c r="N471" i="14" s="1"/>
  <c r="O471" i="14" s="1"/>
  <c r="M469" i="14"/>
  <c r="M468" i="14"/>
  <c r="M467" i="14"/>
  <c r="M466" i="14"/>
  <c r="M465" i="14"/>
  <c r="M464" i="14"/>
  <c r="M463" i="14"/>
  <c r="M462" i="14"/>
  <c r="M461" i="14" s="1"/>
  <c r="N461" i="14" s="1"/>
  <c r="O461" i="14" s="1"/>
  <c r="M459" i="14"/>
  <c r="M456" i="14"/>
  <c r="M455" i="14"/>
  <c r="M454" i="14"/>
  <c r="M453" i="14"/>
  <c r="M452" i="14"/>
  <c r="M451" i="14"/>
  <c r="M450" i="14"/>
  <c r="M449" i="14"/>
  <c r="M448" i="14" s="1"/>
  <c r="N448" i="14" s="1"/>
  <c r="O448" i="14" s="1"/>
  <c r="M446" i="14"/>
  <c r="M445" i="14"/>
  <c r="M444" i="14"/>
  <c r="M443" i="14" s="1"/>
  <c r="N443" i="14" s="1"/>
  <c r="O443" i="14" s="1"/>
  <c r="M441" i="14"/>
  <c r="M438" i="14"/>
  <c r="M437" i="14"/>
  <c r="M436" i="14"/>
  <c r="M435" i="14"/>
  <c r="M434" i="14"/>
  <c r="M433" i="14"/>
  <c r="M432" i="14"/>
  <c r="M431" i="14"/>
  <c r="M430" i="14"/>
  <c r="M429" i="14"/>
  <c r="M428" i="14" s="1"/>
  <c r="N428" i="14" s="1"/>
  <c r="O428" i="14" s="1"/>
  <c r="M426" i="14"/>
  <c r="M425" i="14"/>
  <c r="M424" i="14"/>
  <c r="M423" i="14"/>
  <c r="M419" i="14" s="1"/>
  <c r="N419" i="14" s="1"/>
  <c r="O419" i="14" s="1"/>
  <c r="M422" i="14"/>
  <c r="M421" i="14"/>
  <c r="M420" i="14"/>
  <c r="M417" i="14"/>
  <c r="M416" i="14"/>
  <c r="M415" i="14"/>
  <c r="M414" i="14"/>
  <c r="M413" i="14"/>
  <c r="M412" i="14"/>
  <c r="M411" i="14"/>
  <c r="M410" i="14"/>
  <c r="M409" i="14"/>
  <c r="M408" i="14"/>
  <c r="M407" i="14"/>
  <c r="M406" i="14" s="1"/>
  <c r="N406" i="14" s="1"/>
  <c r="O406" i="14" s="1"/>
  <c r="M404" i="14"/>
  <c r="M403" i="14"/>
  <c r="M402" i="14"/>
  <c r="M401" i="14"/>
  <c r="M400" i="14"/>
  <c r="M399" i="14"/>
  <c r="M398" i="14"/>
  <c r="M397" i="14" s="1"/>
  <c r="N397" i="14" s="1"/>
  <c r="O397" i="14" s="1"/>
  <c r="M395" i="14"/>
  <c r="M394" i="14"/>
  <c r="M393" i="14"/>
  <c r="M392" i="14"/>
  <c r="M391" i="14"/>
  <c r="M390" i="14"/>
  <c r="M389" i="14"/>
  <c r="M388" i="14"/>
  <c r="M387" i="14"/>
  <c r="M386" i="14"/>
  <c r="M385" i="14"/>
  <c r="M384" i="14"/>
  <c r="M383" i="14"/>
  <c r="M382" i="14"/>
  <c r="M381" i="14"/>
  <c r="M380" i="14"/>
  <c r="M379" i="14"/>
  <c r="M378" i="14"/>
  <c r="M377" i="14"/>
  <c r="M376" i="14"/>
  <c r="M375" i="14" s="1"/>
  <c r="N375" i="14" s="1"/>
  <c r="O375" i="14" s="1"/>
  <c r="M373" i="14"/>
  <c r="M372" i="14"/>
  <c r="M371" i="14"/>
  <c r="M370" i="14"/>
  <c r="M369" i="14"/>
  <c r="M368" i="14"/>
  <c r="M367" i="14"/>
  <c r="M364" i="14" s="1"/>
  <c r="N364" i="14" s="1"/>
  <c r="O364" i="14" s="1"/>
  <c r="M366" i="14"/>
  <c r="M365" i="14"/>
  <c r="M362" i="14"/>
  <c r="M361" i="14"/>
  <c r="M360" i="14"/>
  <c r="M359" i="14"/>
  <c r="M358" i="14"/>
  <c r="M357" i="14"/>
  <c r="M356" i="14" s="1"/>
  <c r="N356" i="14" s="1"/>
  <c r="O356" i="14" s="1"/>
  <c r="M354" i="14"/>
  <c r="M353" i="14"/>
  <c r="M352" i="14"/>
  <c r="M351" i="14"/>
  <c r="M350" i="14"/>
  <c r="M349" i="14"/>
  <c r="M348" i="14"/>
  <c r="M347" i="14"/>
  <c r="M346" i="14"/>
  <c r="M345" i="14"/>
  <c r="M344" i="14"/>
  <c r="M343" i="14"/>
  <c r="M342" i="14"/>
  <c r="M341" i="14"/>
  <c r="M340" i="14"/>
  <c r="M339" i="14"/>
  <c r="M338" i="14"/>
  <c r="M337" i="14"/>
  <c r="M336" i="14" s="1"/>
  <c r="N336" i="14" s="1"/>
  <c r="O336" i="14" s="1"/>
  <c r="M334" i="14"/>
  <c r="M333" i="14"/>
  <c r="M332" i="14"/>
  <c r="M331" i="14"/>
  <c r="M330" i="14"/>
  <c r="M329" i="14"/>
  <c r="M328" i="14"/>
  <c r="M327" i="14" s="1"/>
  <c r="N327" i="14" s="1"/>
  <c r="O327" i="14" s="1"/>
  <c r="M325" i="14"/>
  <c r="M324" i="14"/>
  <c r="M323" i="14"/>
  <c r="M322" i="14"/>
  <c r="M321" i="14"/>
  <c r="M320" i="14"/>
  <c r="M319" i="14"/>
  <c r="M318" i="14"/>
  <c r="M317" i="14"/>
  <c r="M316" i="14"/>
  <c r="M315" i="14"/>
  <c r="M314" i="14" s="1"/>
  <c r="N314" i="14" s="1"/>
  <c r="O314" i="14" s="1"/>
  <c r="M312" i="14"/>
  <c r="M311" i="14"/>
  <c r="M310" i="14"/>
  <c r="M309" i="14"/>
  <c r="M308" i="14"/>
  <c r="M307" i="14"/>
  <c r="M306" i="14" s="1"/>
  <c r="N306" i="14" s="1"/>
  <c r="O306" i="14" s="1"/>
  <c r="M301" i="14"/>
  <c r="M300" i="14"/>
  <c r="M299" i="14"/>
  <c r="M298" i="14"/>
  <c r="M297" i="14"/>
  <c r="M296" i="14"/>
  <c r="M295" i="14"/>
  <c r="M294" i="14"/>
  <c r="M293" i="14" s="1"/>
  <c r="M290" i="14"/>
  <c r="M289" i="14"/>
  <c r="M287" i="14" s="1"/>
  <c r="M288" i="14"/>
  <c r="M282" i="14"/>
  <c r="M281" i="14"/>
  <c r="M280" i="14" s="1"/>
  <c r="M277" i="14"/>
  <c r="M276" i="14"/>
  <c r="M275" i="14"/>
  <c r="M274" i="14" s="1"/>
  <c r="M272" i="14"/>
  <c r="M269" i="14"/>
  <c r="M268" i="14"/>
  <c r="M267" i="14"/>
  <c r="M266" i="14"/>
  <c r="M265" i="14"/>
  <c r="M264" i="14"/>
  <c r="M263" i="14"/>
  <c r="M262" i="14"/>
  <c r="M261" i="14"/>
  <c r="M260" i="14"/>
  <c r="M259" i="14"/>
  <c r="M258" i="14"/>
  <c r="M257" i="14"/>
  <c r="M256" i="14"/>
  <c r="M255" i="14"/>
  <c r="M254" i="14"/>
  <c r="M253" i="14"/>
  <c r="M252" i="14"/>
  <c r="M251" i="14"/>
  <c r="M250" i="14"/>
  <c r="M249" i="14"/>
  <c r="M248" i="14"/>
  <c r="M247" i="14" s="1"/>
  <c r="M245" i="14"/>
  <c r="M244" i="14" s="1"/>
  <c r="M242" i="14"/>
  <c r="M241" i="14" s="1"/>
  <c r="M239" i="14"/>
  <c r="M236" i="14" s="1"/>
  <c r="M238" i="14"/>
  <c r="M237" i="14"/>
  <c r="M234" i="14"/>
  <c r="M233" i="14" s="1"/>
  <c r="M231" i="14"/>
  <c r="M230" i="14"/>
  <c r="M229" i="14"/>
  <c r="M228" i="14"/>
  <c r="M227" i="14"/>
  <c r="M226" i="14"/>
  <c r="M225" i="14"/>
  <c r="M224" i="14" s="1"/>
  <c r="M222" i="14"/>
  <c r="M221" i="14"/>
  <c r="M220" i="14"/>
  <c r="M219" i="14"/>
  <c r="M218" i="14"/>
  <c r="M217" i="14"/>
  <c r="M216" i="14"/>
  <c r="M215" i="14"/>
  <c r="M214" i="14"/>
  <c r="M213" i="14"/>
  <c r="M212" i="14"/>
  <c r="M211" i="14"/>
  <c r="M210" i="14"/>
  <c r="M209" i="14"/>
  <c r="M208" i="14"/>
  <c r="M207" i="14"/>
  <c r="M206" i="14"/>
  <c r="M205" i="14"/>
  <c r="M203" i="14" s="1"/>
  <c r="M204" i="14"/>
  <c r="M199" i="14"/>
  <c r="M198" i="14"/>
  <c r="M197" i="14" s="1"/>
  <c r="M195" i="14"/>
  <c r="M194" i="14"/>
  <c r="M193" i="14"/>
  <c r="M192" i="14"/>
  <c r="M191" i="14"/>
  <c r="M190" i="14"/>
  <c r="M189" i="14"/>
  <c r="M188" i="14"/>
  <c r="M187" i="14"/>
  <c r="M186" i="14"/>
  <c r="M185" i="14"/>
  <c r="M184" i="14"/>
  <c r="M183" i="14"/>
  <c r="M182" i="14"/>
  <c r="M181" i="14" s="1"/>
  <c r="M179" i="14"/>
  <c r="M177" i="14" s="1"/>
  <c r="M151" i="14"/>
  <c r="M152" i="14"/>
  <c r="M149" i="14" s="1"/>
  <c r="M153" i="14"/>
  <c r="M154" i="14"/>
  <c r="M155" i="14"/>
  <c r="M156" i="14"/>
  <c r="M157" i="14"/>
  <c r="M158" i="14"/>
  <c r="M159" i="14"/>
  <c r="M160" i="14"/>
  <c r="M161" i="14"/>
  <c r="M162" i="14"/>
  <c r="M163" i="14"/>
  <c r="M164" i="14"/>
  <c r="M165" i="14"/>
  <c r="M166" i="14"/>
  <c r="M167" i="14"/>
  <c r="M168" i="14"/>
  <c r="M169" i="14"/>
  <c r="M170" i="14"/>
  <c r="M171" i="14"/>
  <c r="M172" i="14"/>
  <c r="M150" i="14"/>
  <c r="M125" i="14"/>
  <c r="M126" i="14"/>
  <c r="M127" i="14"/>
  <c r="M128" i="14"/>
  <c r="M129" i="14"/>
  <c r="M130" i="14"/>
  <c r="M131" i="14"/>
  <c r="M132" i="14"/>
  <c r="M133" i="14"/>
  <c r="M134" i="14"/>
  <c r="M135" i="14"/>
  <c r="M136" i="14"/>
  <c r="M137" i="14"/>
  <c r="M138" i="14"/>
  <c r="M139" i="14"/>
  <c r="M140" i="14"/>
  <c r="M141" i="14"/>
  <c r="M142" i="14"/>
  <c r="M143" i="14"/>
  <c r="M144" i="14"/>
  <c r="M145" i="14"/>
  <c r="M146" i="14"/>
  <c r="M147" i="14"/>
  <c r="M124" i="14"/>
  <c r="M123" i="14" s="1"/>
  <c r="M115" i="14"/>
  <c r="M116" i="14"/>
  <c r="M117" i="14"/>
  <c r="M118" i="14"/>
  <c r="M119" i="14"/>
  <c r="M114" i="14"/>
  <c r="M113" i="14" s="1"/>
  <c r="M109" i="14"/>
  <c r="M110" i="14"/>
  <c r="M111" i="14"/>
  <c r="M108" i="14"/>
  <c r="M107" i="14" s="1"/>
  <c r="M103" i="14"/>
  <c r="M102" i="14"/>
  <c r="M101" i="14"/>
  <c r="M100" i="14"/>
  <c r="M99" i="14"/>
  <c r="M98" i="14"/>
  <c r="M97" i="14"/>
  <c r="M96" i="14"/>
  <c r="M95" i="14"/>
  <c r="M94" i="14"/>
  <c r="M93" i="14"/>
  <c r="M92" i="14"/>
  <c r="M91" i="14"/>
  <c r="M90" i="14"/>
  <c r="M89" i="14"/>
  <c r="M88" i="14"/>
  <c r="M86" i="14" s="1"/>
  <c r="M87" i="14"/>
  <c r="M63" i="14"/>
  <c r="M64" i="14"/>
  <c r="M65" i="14"/>
  <c r="M66" i="14"/>
  <c r="M67" i="14"/>
  <c r="M68" i="14"/>
  <c r="M69" i="14"/>
  <c r="M70" i="14"/>
  <c r="M71" i="14"/>
  <c r="M72" i="14"/>
  <c r="M73" i="14"/>
  <c r="M74" i="14"/>
  <c r="M75" i="14"/>
  <c r="M76" i="14"/>
  <c r="M77" i="14"/>
  <c r="M78" i="14"/>
  <c r="M79" i="14"/>
  <c r="M80" i="14"/>
  <c r="M81" i="14"/>
  <c r="M82" i="14"/>
  <c r="M83" i="14"/>
  <c r="M84" i="14"/>
  <c r="M61" i="14"/>
  <c r="M60" i="14" s="1"/>
  <c r="M62" i="14"/>
  <c r="M58" i="14"/>
  <c r="M5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8" i="14" s="1"/>
  <c r="M18" i="14"/>
  <c r="M19" i="14"/>
  <c r="M15" i="14" s="1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17" i="14"/>
  <c r="M1430" i="14" l="1"/>
  <c r="N1430" i="14" s="1"/>
  <c r="O1430" i="14" s="1"/>
  <c r="M1340" i="14"/>
  <c r="N1340" i="14" s="1"/>
  <c r="O1340" i="14" s="1"/>
  <c r="M440" i="14"/>
  <c r="N440" i="14" s="1"/>
  <c r="O440" i="14" s="1"/>
  <c r="I301" i="14" l="1"/>
  <c r="I300" i="14"/>
  <c r="I299" i="14"/>
  <c r="I298" i="14"/>
  <c r="I297" i="14"/>
  <c r="I296" i="14"/>
  <c r="I295" i="14"/>
  <c r="I294" i="14"/>
  <c r="L293" i="14"/>
  <c r="H293" i="14"/>
  <c r="G293" i="14"/>
  <c r="I290" i="14"/>
  <c r="I289" i="14"/>
  <c r="I288" i="14"/>
  <c r="L287" i="14"/>
  <c r="H287" i="14"/>
  <c r="G287" i="14"/>
  <c r="L285" i="14"/>
  <c r="G285" i="14"/>
  <c r="I282" i="14"/>
  <c r="I281" i="14"/>
  <c r="L280" i="14"/>
  <c r="H280" i="14"/>
  <c r="G280" i="14"/>
  <c r="I277" i="14"/>
  <c r="I276" i="14"/>
  <c r="I275" i="14"/>
  <c r="L274" i="14"/>
  <c r="H274" i="14"/>
  <c r="G274" i="14"/>
  <c r="I272" i="14"/>
  <c r="L271" i="14"/>
  <c r="H271" i="14"/>
  <c r="G271" i="14"/>
  <c r="I269" i="14"/>
  <c r="I268" i="14"/>
  <c r="I267" i="14"/>
  <c r="I266" i="14"/>
  <c r="I265" i="14"/>
  <c r="I264" i="14"/>
  <c r="I263" i="14"/>
  <c r="I262" i="14"/>
  <c r="I261" i="14"/>
  <c r="I260" i="14"/>
  <c r="I259" i="14"/>
  <c r="I258" i="14"/>
  <c r="I257" i="14"/>
  <c r="I256" i="14"/>
  <c r="I255" i="14"/>
  <c r="I254" i="14"/>
  <c r="I253" i="14"/>
  <c r="I252" i="14"/>
  <c r="I251" i="14"/>
  <c r="I250" i="14"/>
  <c r="I249" i="14"/>
  <c r="I248" i="14"/>
  <c r="L247" i="14"/>
  <c r="H247" i="14"/>
  <c r="G247" i="14"/>
  <c r="I245" i="14"/>
  <c r="L244" i="14"/>
  <c r="H244" i="14"/>
  <c r="G244" i="14"/>
  <c r="I242" i="14"/>
  <c r="L241" i="14"/>
  <c r="H241" i="14"/>
  <c r="G241" i="14"/>
  <c r="I239" i="14"/>
  <c r="I238" i="14"/>
  <c r="I237" i="14"/>
  <c r="L236" i="14"/>
  <c r="H236" i="14"/>
  <c r="G236" i="14"/>
  <c r="I234" i="14"/>
  <c r="L233" i="14"/>
  <c r="H233" i="14"/>
  <c r="G233" i="14"/>
  <c r="I233" i="14" s="1"/>
  <c r="N233" i="14" s="1"/>
  <c r="O233" i="14" s="1"/>
  <c r="I231" i="14"/>
  <c r="I230" i="14"/>
  <c r="I229" i="14"/>
  <c r="I228" i="14"/>
  <c r="I227" i="14"/>
  <c r="I226" i="14"/>
  <c r="I225" i="14"/>
  <c r="L224" i="14"/>
  <c r="H224" i="14"/>
  <c r="G224" i="14"/>
  <c r="I222" i="14"/>
  <c r="I221" i="14"/>
  <c r="I220" i="14"/>
  <c r="I219" i="14"/>
  <c r="I218" i="14"/>
  <c r="I217" i="14"/>
  <c r="I216" i="14"/>
  <c r="I215" i="14"/>
  <c r="I214" i="14"/>
  <c r="I213" i="14"/>
  <c r="I212" i="14"/>
  <c r="I211" i="14"/>
  <c r="I210" i="14"/>
  <c r="I209" i="14"/>
  <c r="I208" i="14"/>
  <c r="I207" i="14"/>
  <c r="I206" i="14"/>
  <c r="I205" i="14"/>
  <c r="I204" i="14"/>
  <c r="L203" i="14"/>
  <c r="H203" i="14"/>
  <c r="G203" i="14"/>
  <c r="I203" i="14" s="1"/>
  <c r="N203" i="14" s="1"/>
  <c r="O203" i="14" s="1"/>
  <c r="L201" i="14"/>
  <c r="G201" i="14"/>
  <c r="I199" i="14"/>
  <c r="I198" i="14"/>
  <c r="L197" i="14"/>
  <c r="H197" i="14"/>
  <c r="G197" i="14"/>
  <c r="I195" i="14"/>
  <c r="I194" i="14"/>
  <c r="I193" i="14"/>
  <c r="I192" i="14"/>
  <c r="I191" i="14"/>
  <c r="I190" i="14"/>
  <c r="I189" i="14"/>
  <c r="I188" i="14"/>
  <c r="I187" i="14"/>
  <c r="I186" i="14"/>
  <c r="I185" i="14"/>
  <c r="I184" i="14"/>
  <c r="I183" i="14"/>
  <c r="I182" i="14"/>
  <c r="L181" i="14"/>
  <c r="H181" i="14"/>
  <c r="G181" i="14"/>
  <c r="I179" i="14"/>
  <c r="L177" i="14"/>
  <c r="H177" i="14"/>
  <c r="G177" i="14"/>
  <c r="L175" i="14"/>
  <c r="G175" i="14"/>
  <c r="I172" i="14"/>
  <c r="I171" i="14"/>
  <c r="I170" i="14"/>
  <c r="I169" i="14"/>
  <c r="I168" i="14"/>
  <c r="I167" i="14"/>
  <c r="I166" i="14"/>
  <c r="I165" i="14"/>
  <c r="I164" i="14"/>
  <c r="I163" i="14"/>
  <c r="I162" i="14"/>
  <c r="I161" i="14"/>
  <c r="I160" i="14"/>
  <c r="I159" i="14"/>
  <c r="I158" i="14"/>
  <c r="I157" i="14"/>
  <c r="I156" i="14"/>
  <c r="I155" i="14"/>
  <c r="I154" i="14"/>
  <c r="I153" i="14"/>
  <c r="I152" i="14"/>
  <c r="I151" i="14"/>
  <c r="I150" i="14"/>
  <c r="L149" i="14"/>
  <c r="H149" i="14"/>
  <c r="G149" i="14"/>
  <c r="I149" i="14" s="1"/>
  <c r="N149" i="14" s="1"/>
  <c r="O149" i="14" s="1"/>
  <c r="I147" i="14"/>
  <c r="I146" i="14"/>
  <c r="I145" i="14"/>
  <c r="I144" i="14"/>
  <c r="I143" i="14"/>
  <c r="I142" i="14"/>
  <c r="I141" i="14"/>
  <c r="I140" i="14"/>
  <c r="I139" i="14"/>
  <c r="I138" i="14"/>
  <c r="I137" i="14"/>
  <c r="I136" i="14"/>
  <c r="I135" i="14"/>
  <c r="I134" i="14"/>
  <c r="I133" i="14"/>
  <c r="I132" i="14"/>
  <c r="I131" i="14"/>
  <c r="I130" i="14"/>
  <c r="I129" i="14"/>
  <c r="I128" i="14"/>
  <c r="I127" i="14"/>
  <c r="I126" i="14"/>
  <c r="I125" i="14"/>
  <c r="I124" i="14"/>
  <c r="L123" i="14"/>
  <c r="H123" i="14"/>
  <c r="H121" i="14" s="1"/>
  <c r="G123" i="14"/>
  <c r="L121" i="14"/>
  <c r="G121" i="14"/>
  <c r="I119" i="14"/>
  <c r="I118" i="14"/>
  <c r="I117" i="14"/>
  <c r="I116" i="14"/>
  <c r="I115" i="14"/>
  <c r="I114" i="14"/>
  <c r="L113" i="14"/>
  <c r="H113" i="14"/>
  <c r="G113" i="14"/>
  <c r="I111" i="14"/>
  <c r="I110" i="14"/>
  <c r="I109" i="14"/>
  <c r="I108" i="14"/>
  <c r="L107" i="14"/>
  <c r="H107" i="14"/>
  <c r="G107" i="14"/>
  <c r="L105" i="14"/>
  <c r="G105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L86" i="14"/>
  <c r="R86" i="14" s="1"/>
  <c r="H86" i="14"/>
  <c r="G86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L60" i="14"/>
  <c r="H60" i="14"/>
  <c r="G60" i="14"/>
  <c r="I60" i="14" s="1"/>
  <c r="N60" i="14" s="1"/>
  <c r="O60" i="14" s="1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L38" i="14"/>
  <c r="H38" i="14"/>
  <c r="G38" i="14"/>
  <c r="I38" i="14" s="1"/>
  <c r="N38" i="14" s="1"/>
  <c r="O38" i="14" s="1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L15" i="14"/>
  <c r="R15" i="14" s="1"/>
  <c r="H15" i="14"/>
  <c r="G15" i="14"/>
  <c r="I15" i="14" s="1"/>
  <c r="N15" i="14" s="1"/>
  <c r="O15" i="14" s="1"/>
  <c r="L10" i="14"/>
  <c r="G10" i="14"/>
  <c r="I107" i="14" l="1"/>
  <c r="N107" i="14" s="1"/>
  <c r="O107" i="14" s="1"/>
  <c r="H105" i="14"/>
  <c r="I241" i="14"/>
  <c r="N241" i="14" s="1"/>
  <c r="O241" i="14" s="1"/>
  <c r="I293" i="14"/>
  <c r="N293" i="14" s="1"/>
  <c r="O293" i="14" s="1"/>
  <c r="I181" i="14"/>
  <c r="N181" i="14" s="1"/>
  <c r="O181" i="14" s="1"/>
  <c r="I197" i="14"/>
  <c r="N197" i="14" s="1"/>
  <c r="O197" i="14" s="1"/>
  <c r="R241" i="14"/>
  <c r="R244" i="14"/>
  <c r="R247" i="14"/>
  <c r="R38" i="14"/>
  <c r="R113" i="14"/>
  <c r="R177" i="14"/>
  <c r="I224" i="14"/>
  <c r="N224" i="14" s="1"/>
  <c r="O224" i="14" s="1"/>
  <c r="H285" i="14"/>
  <c r="H10" i="14"/>
  <c r="R181" i="14"/>
  <c r="I123" i="14"/>
  <c r="N123" i="14" s="1"/>
  <c r="O123" i="14" s="1"/>
  <c r="I271" i="14"/>
  <c r="N271" i="14" s="1"/>
  <c r="O271" i="14" s="1"/>
  <c r="I274" i="14"/>
  <c r="N274" i="14" s="1"/>
  <c r="O274" i="14" s="1"/>
  <c r="R203" i="14"/>
  <c r="R60" i="14"/>
  <c r="I86" i="14"/>
  <c r="N86" i="14" s="1"/>
  <c r="O86" i="14" s="1"/>
  <c r="I113" i="14"/>
  <c r="N113" i="14" s="1"/>
  <c r="O113" i="14" s="1"/>
  <c r="I177" i="14"/>
  <c r="R233" i="14"/>
  <c r="R236" i="14"/>
  <c r="R287" i="14"/>
  <c r="R107" i="14"/>
  <c r="H175" i="14"/>
  <c r="H201" i="14"/>
  <c r="R224" i="14"/>
  <c r="I244" i="14"/>
  <c r="N244" i="14" s="1"/>
  <c r="O244" i="14" s="1"/>
  <c r="I247" i="14"/>
  <c r="R123" i="14"/>
  <c r="R149" i="14"/>
  <c r="I236" i="14"/>
  <c r="N236" i="14" s="1"/>
  <c r="O236" i="14" s="1"/>
  <c r="I280" i="14"/>
  <c r="N280" i="14" s="1"/>
  <c r="O280" i="14" s="1"/>
  <c r="I287" i="14"/>
  <c r="R293" i="14"/>
  <c r="I105" i="14"/>
  <c r="J107" i="14" s="1"/>
  <c r="I121" i="14"/>
  <c r="J149" i="14" s="1"/>
  <c r="J113" i="14"/>
  <c r="R197" i="14"/>
  <c r="R274" i="14"/>
  <c r="R271" i="14"/>
  <c r="R280" i="14"/>
  <c r="I285" i="14" l="1"/>
  <c r="N287" i="14"/>
  <c r="O287" i="14" s="1"/>
  <c r="I175" i="14"/>
  <c r="J181" i="14" s="1"/>
  <c r="N177" i="14"/>
  <c r="O177" i="14" s="1"/>
  <c r="I201" i="14"/>
  <c r="N247" i="14"/>
  <c r="O247" i="14" s="1"/>
  <c r="I10" i="14"/>
  <c r="J38" i="14" s="1"/>
  <c r="J224" i="14"/>
  <c r="J236" i="14"/>
  <c r="J287" i="14"/>
  <c r="J293" i="14"/>
  <c r="R105" i="14"/>
  <c r="J247" i="14"/>
  <c r="J271" i="14"/>
  <c r="J244" i="14"/>
  <c r="J60" i="14"/>
  <c r="J123" i="14"/>
  <c r="R121" i="14" s="1"/>
  <c r="J15" i="14"/>
  <c r="J241" i="14"/>
  <c r="J233" i="14"/>
  <c r="J280" i="14"/>
  <c r="J274" i="14"/>
  <c r="J203" i="14"/>
  <c r="J86" i="14" l="1"/>
  <c r="J177" i="14"/>
  <c r="R285" i="14"/>
  <c r="J197" i="14"/>
  <c r="R175" i="14" s="1"/>
  <c r="R201" i="14"/>
  <c r="R10" i="14"/>
  <c r="N18" i="12" l="1"/>
  <c r="N11" i="12"/>
  <c r="N21" i="12" l="1"/>
  <c r="N14" i="12"/>
  <c r="N6" i="13" l="1"/>
  <c r="N9" i="12"/>
  <c r="N10" i="10" l="1"/>
  <c r="N8" i="7" l="1"/>
  <c r="N11" i="9"/>
</calcChain>
</file>

<file path=xl/sharedStrings.xml><?xml version="1.0" encoding="utf-8"?>
<sst xmlns="http://schemas.openxmlformats.org/spreadsheetml/2006/main" count="5989" uniqueCount="553">
  <si>
    <t>PROVINCIA</t>
  </si>
  <si>
    <t>A.  ALIMENTO PARA ANIMALES</t>
  </si>
  <si>
    <t>AVES</t>
  </si>
  <si>
    <t>47732</t>
  </si>
  <si>
    <t>CIIU</t>
  </si>
  <si>
    <t>CODIGO CNB</t>
  </si>
  <si>
    <t>UNIDAD de medida</t>
  </si>
  <si>
    <t>PRECIO PROM. ( P )</t>
  </si>
  <si>
    <t>VOLUMEN DE VENTA ANUAL. ( Q )</t>
  </si>
  <si>
    <t>VENTA TOTAL ( B/ ) P*Q</t>
  </si>
  <si>
    <t>% DE VENTAS</t>
  </si>
  <si>
    <t>año 2013</t>
  </si>
  <si>
    <t>PRECIO JUNIO.</t>
  </si>
  <si>
    <t>PRECIO NOV</t>
  </si>
  <si>
    <t>PRECIO GEOMETRICO  ANUAL</t>
  </si>
  <si>
    <t>INDICE JUNIO ( BASE 2013 )</t>
  </si>
  <si>
    <t>INDICE NOV. ( BASE 2013 )</t>
  </si>
  <si>
    <t>INDICE ANUAL ( BASE 2013 )</t>
  </si>
  <si>
    <t/>
  </si>
  <si>
    <t>GANADO VACUNO</t>
  </si>
  <si>
    <t>GANADO PORCINO</t>
  </si>
  <si>
    <t>INGREDIENTES</t>
  </si>
  <si>
    <t>FERTILIZANTES</t>
  </si>
  <si>
    <t>0203. COAS CON MANGO</t>
  </si>
  <si>
    <t>0208. HACHAS SIN MANGO</t>
  </si>
  <si>
    <t>0209. MACHETES</t>
  </si>
  <si>
    <t>0501. ALAMBRE DE HATO</t>
  </si>
  <si>
    <t>0502. ALAMBRE MOTO O PARECIDO</t>
  </si>
  <si>
    <t>C.  MATERIALES DE CONSTRUCCIÓN</t>
  </si>
  <si>
    <t>B. MATERIALES DE CONSTRUCCIÓN</t>
  </si>
  <si>
    <t>A. ALAMBRE</t>
  </si>
  <si>
    <t>0514. GRAPAS CHICAS</t>
  </si>
  <si>
    <t>0515. GRAPAS GRANDES</t>
  </si>
  <si>
    <t>D. MEDICINA VETERINARIA</t>
  </si>
  <si>
    <t>MINERALES O VITAMINAS</t>
  </si>
  <si>
    <t>VACUNAS</t>
  </si>
  <si>
    <t>ANTIBIÓTICOS</t>
  </si>
  <si>
    <t>ECTOPARACITICIDAS</t>
  </si>
  <si>
    <t>ENDOPARATICIDAS</t>
  </si>
  <si>
    <t>HERBICIDAS</t>
  </si>
  <si>
    <t>FUNGICIDAS</t>
  </si>
  <si>
    <t>B.  APEROS DE LABRANZA</t>
  </si>
  <si>
    <t>0101. INICIADOR</t>
  </si>
  <si>
    <t>0102. CRECIMIENTO</t>
  </si>
  <si>
    <t>0103.FINALIZADOR( Engorde )</t>
  </si>
  <si>
    <t>0104.PONEDOR</t>
  </si>
  <si>
    <t>0106. PARA VACAS ( CRECIMIENTO )</t>
  </si>
  <si>
    <t>0107. PARA TERNEROS</t>
  </si>
  <si>
    <t>0119. PARA GANADO PROCINO  (CRECIMIENTO)</t>
  </si>
  <si>
    <t>0120. ENGORDE</t>
  </si>
  <si>
    <t xml:space="preserve"> 129. MAIZ</t>
  </si>
  <si>
    <t>0131. 12-24-12 FISICO</t>
  </si>
  <si>
    <t>0132. 12-24-12 QUIMICO</t>
  </si>
  <si>
    <t>0138. 20-20-20</t>
  </si>
  <si>
    <t>0141. Urea</t>
  </si>
  <si>
    <t>0183. PONEDORAS</t>
  </si>
  <si>
    <t>0511. ALAMBRE DE GALLINA (HUECO 1")</t>
  </si>
  <si>
    <t>0642. CONCENTRADO MINERAL</t>
  </si>
  <si>
    <t>0656. TRIPLE</t>
  </si>
  <si>
    <t xml:space="preserve">0707. NEVUGÓN </t>
  </si>
  <si>
    <t>0732. DECTOMAX</t>
  </si>
  <si>
    <t>0901. 2-4-D</t>
  </si>
  <si>
    <t>0906. PARAQUAT</t>
  </si>
  <si>
    <t>0814</t>
  </si>
  <si>
    <t>0818</t>
  </si>
  <si>
    <t>0817</t>
  </si>
  <si>
    <t>0134. 15-15-15</t>
  </si>
  <si>
    <t>0135. 15-30-8</t>
  </si>
  <si>
    <t>0151. Razormin</t>
  </si>
  <si>
    <t>0152. Solucat 10-10-40</t>
  </si>
  <si>
    <t>0153. 20-20-20 +M.E.</t>
  </si>
  <si>
    <t>POLLITAS Y POLLITOS</t>
  </si>
  <si>
    <t>Provincia de Panama</t>
  </si>
  <si>
    <t>0822</t>
  </si>
  <si>
    <t>0830</t>
  </si>
  <si>
    <t>0184. PARA CARNES  (VACUNADOS)</t>
  </si>
  <si>
    <t>0204. COAS SIN MANGO</t>
  </si>
  <si>
    <t>0201. AZADONES CON MANGO</t>
  </si>
  <si>
    <t>0207. HACHAS CON MANGO</t>
  </si>
  <si>
    <t>0210. SACO NUEVO</t>
  </si>
  <si>
    <t>0211. SACO USADO</t>
  </si>
  <si>
    <t>0212. SACO DE HILO</t>
  </si>
  <si>
    <t>0213. SACO DE NYLON</t>
  </si>
  <si>
    <t>0215. BEBEDEROS-COMEDEROS PARA AVES (LARGO)</t>
  </si>
  <si>
    <t>0216. BEBEDEROS-COMEDEROS PARA AVES (REDONDO)</t>
  </si>
  <si>
    <t>0221. BOMBAS ROSEADORAS (SIN MOTOR)</t>
  </si>
  <si>
    <t>0222. TANQUE DE LECHE</t>
  </si>
  <si>
    <t>0225. GUANTES</t>
  </si>
  <si>
    <t>0236. ABONADORA MANUAL</t>
  </si>
  <si>
    <t>0237. PALAS CORTAS</t>
  </si>
  <si>
    <t>0238. PALAS LARGAS</t>
  </si>
  <si>
    <t>0239. BOTAS DE CAUCHO ALTAS</t>
  </si>
  <si>
    <t>0240. BOTAS DE CAUCHO CORTAS</t>
  </si>
  <si>
    <t>0242. MONTURAS O SILLAS (RÚSTICAS)</t>
  </si>
  <si>
    <t>A.  COMBUSTIBLES Y REPUESTOS</t>
  </si>
  <si>
    <t>COMBUSTIBLES</t>
  </si>
  <si>
    <t>47300</t>
  </si>
  <si>
    <t>0302. GASOLINA SUPER 95 CON ETANOL</t>
  </si>
  <si>
    <t>0303. GASOLINA REGULAR 91</t>
  </si>
  <si>
    <t>0305. DIÉSEL</t>
  </si>
  <si>
    <t>0306. ACEITE 30-40</t>
  </si>
  <si>
    <t>0307. ACEITE 140-190</t>
  </si>
  <si>
    <t>0309. ACEITE SAE 40</t>
  </si>
  <si>
    <t>0311. ACEITE 20W-50</t>
  </si>
  <si>
    <t>LUBRICANTES</t>
  </si>
  <si>
    <t>0313. ACEITE 15W-40</t>
  </si>
  <si>
    <t>0314. ACEITE 90-140</t>
  </si>
  <si>
    <t>0321. GRASA EN TUBO</t>
  </si>
  <si>
    <t>BATERÍAS</t>
  </si>
  <si>
    <t xml:space="preserve">0329. PARA PICK-UP </t>
  </si>
  <si>
    <t>MAQUINARIA AGRÍCOLA</t>
  </si>
  <si>
    <t>46531</t>
  </si>
  <si>
    <t>0406. Rastra semipesada de 18.24" diam</t>
  </si>
  <si>
    <t>0407. Rastra semipesada de 20,24" diam</t>
  </si>
  <si>
    <t>0408. Rastra semipesada de 22,24" diam</t>
  </si>
  <si>
    <t>0410. Rastra semipesada de 26,24" dim</t>
  </si>
  <si>
    <t>0413. Tractor agrícola de 115 hp</t>
  </si>
  <si>
    <t>0414. Tractor agrícola de 130 hp</t>
  </si>
  <si>
    <t>0419. Cortadora chapeadora</t>
  </si>
  <si>
    <t>0427. Bomba para regar 2"</t>
  </si>
  <si>
    <t>0428. Bomba para regar 3"</t>
  </si>
  <si>
    <t>0434. Motor de gasolina de 3 hp</t>
  </si>
  <si>
    <t>0516. CLAVOS DE 1-1/2" PULGADAS</t>
  </si>
  <si>
    <t>0524. MADERA NACIONAL 2" X 4"</t>
  </si>
  <si>
    <t>0523. CEMENTO (NACIONAL) 2" X 4"</t>
  </si>
  <si>
    <t>0526. BLOQUE DE CEMENTO DE 4"</t>
  </si>
  <si>
    <t>0527. BLOQUE DE CEMENTO DE 6"</t>
  </si>
  <si>
    <t>0528. ZINC (2' X 6') CALIBRE 26</t>
  </si>
  <si>
    <t>0529. ZINC (2' X 8') CALIBRE 28</t>
  </si>
  <si>
    <t>0601. NEW CASTLE</t>
  </si>
  <si>
    <t>0602. VIRUELA</t>
  </si>
  <si>
    <t>0603. EMICINA INYECTABLE</t>
  </si>
  <si>
    <t>0641. MINAVIAR</t>
  </si>
  <si>
    <t>0643. COMBIVIT</t>
  </si>
  <si>
    <t>0644. PECUTRIN</t>
  </si>
  <si>
    <t>B.  GANADO</t>
  </si>
  <si>
    <t>A.  AVES</t>
  </si>
  <si>
    <t>C.  VITAMINAS Y RECONSTITUYENTES</t>
  </si>
  <si>
    <t>0766. COMPLEJO B</t>
  </si>
  <si>
    <t>0767. VITAMINA A D3 E</t>
  </si>
  <si>
    <t>0768. CATOSAL</t>
  </si>
  <si>
    <t>0769. HEMATOPAN B-12</t>
  </si>
  <si>
    <t>0773. UNIFOS NF</t>
  </si>
  <si>
    <t>0776. EQUILIBRIUM</t>
  </si>
  <si>
    <t>0607. REFLAXIVEN</t>
  </si>
  <si>
    <t>0608. PENICILINA</t>
  </si>
  <si>
    <t>0609. TETRACICLINA</t>
  </si>
  <si>
    <t>0665. OXITETRACICLINA</t>
  </si>
  <si>
    <t>0667. TPS</t>
  </si>
  <si>
    <t>0668. FLUBAC</t>
  </si>
  <si>
    <t>0672. UNICIL</t>
  </si>
  <si>
    <t>0676. ULTRACHOISE</t>
  </si>
  <si>
    <t>SULFAS</t>
  </si>
  <si>
    <t>0691. TRIMEDIAZINA</t>
  </si>
  <si>
    <t>0706. ASUNTOL</t>
  </si>
  <si>
    <t xml:space="preserve">0708. PAREDÓN </t>
  </si>
  <si>
    <t>0709. FULMINADO</t>
  </si>
  <si>
    <t>0710. LARVICID</t>
  </si>
  <si>
    <t>0712. NUVÁN</t>
  </si>
  <si>
    <t>0715. BESUNTOL</t>
  </si>
  <si>
    <t>0716. BOLFO</t>
  </si>
  <si>
    <t>0733. LEVAMISOL</t>
  </si>
  <si>
    <t>0740. DRONTAL</t>
  </si>
  <si>
    <t>DESINFECTANTES</t>
  </si>
  <si>
    <t>0807. BALANDINE</t>
  </si>
  <si>
    <t>0810. CHADINE</t>
  </si>
  <si>
    <t>0902. TORDÓN</t>
  </si>
  <si>
    <t>0905. PROPANIL</t>
  </si>
  <si>
    <t>0907. ROUNDUP</t>
  </si>
  <si>
    <t>0909. GRAMOXONE</t>
  </si>
  <si>
    <t>0910. GESAPRIM</t>
  </si>
  <si>
    <t>0918. DIURON 80WP Y 80WG</t>
  </si>
  <si>
    <t>0920. DIURON 80WP Y 80WG</t>
  </si>
  <si>
    <t>0921. GALANT 12 EC</t>
  </si>
  <si>
    <t>0922. GLIFOPRO</t>
  </si>
  <si>
    <t>0926. PILARXONE</t>
  </si>
  <si>
    <t>0942. GLISOFATO</t>
  </si>
  <si>
    <t>0971. RIDOMIL</t>
  </si>
  <si>
    <t>0976. BRAVO 70</t>
  </si>
  <si>
    <t>0981. COBRETHANE 61,1 WPRIDOMIL</t>
  </si>
  <si>
    <t>0983. DITHANE 80 WP</t>
  </si>
  <si>
    <t>INCECTICIDAS</t>
  </si>
  <si>
    <t>1018. SUMITHION</t>
  </si>
  <si>
    <t>1021. ARIMAC</t>
  </si>
  <si>
    <t>1022. LORSBAN</t>
  </si>
  <si>
    <t>1023. HORMITOX</t>
  </si>
  <si>
    <t>1025. MALATION 57%</t>
  </si>
  <si>
    <t>1026. ACTARA 25 WG</t>
  </si>
  <si>
    <t>1027. ARRIVO 20EC</t>
  </si>
  <si>
    <t>1028. BRIGADIER 0.3 GR</t>
  </si>
  <si>
    <t>1034. KATE ZEON 2.5 CS</t>
  </si>
  <si>
    <t>1035. MARSHAL 25 EC</t>
  </si>
  <si>
    <t>1037. PLENUM</t>
  </si>
  <si>
    <t>1038. REGENT 20 SC</t>
  </si>
  <si>
    <t>0902</t>
  </si>
  <si>
    <t>0903</t>
  </si>
  <si>
    <t>0904</t>
  </si>
  <si>
    <t>0905</t>
  </si>
  <si>
    <t>0907</t>
  </si>
  <si>
    <t>0909</t>
  </si>
  <si>
    <t>0910</t>
  </si>
  <si>
    <t>0911</t>
  </si>
  <si>
    <t>0912</t>
  </si>
  <si>
    <t>0913</t>
  </si>
  <si>
    <t>0914</t>
  </si>
  <si>
    <t>0916</t>
  </si>
  <si>
    <t>0917</t>
  </si>
  <si>
    <t>0918</t>
  </si>
  <si>
    <t>0919</t>
  </si>
  <si>
    <t>0920</t>
  </si>
  <si>
    <t>0924</t>
  </si>
  <si>
    <t>0926</t>
  </si>
  <si>
    <t>0930</t>
  </si>
  <si>
    <t>0931</t>
  </si>
  <si>
    <t>0908</t>
  </si>
  <si>
    <t>0922</t>
  </si>
  <si>
    <t>0923</t>
  </si>
  <si>
    <t>0925</t>
  </si>
  <si>
    <t>0928</t>
  </si>
  <si>
    <t>0929</t>
  </si>
  <si>
    <t xml:space="preserve"> 126. HARINA DE SOYA</t>
  </si>
  <si>
    <t xml:space="preserve"> 130. MELAZA</t>
  </si>
  <si>
    <t>0140. Sulfato de amonio 21%</t>
  </si>
  <si>
    <t>0915</t>
  </si>
  <si>
    <t>0202. AZADONES SIN MANGO</t>
  </si>
  <si>
    <t>0921</t>
  </si>
  <si>
    <t>0901</t>
  </si>
  <si>
    <t>0906</t>
  </si>
  <si>
    <t>0304. GASOLINA REGULAR CON ETANOL</t>
  </si>
  <si>
    <t>0320. GRASA</t>
  </si>
  <si>
    <t>0401. Arado de 4,26 discos</t>
  </si>
  <si>
    <t>0927</t>
  </si>
  <si>
    <t>0403. Semb./abonadora de maíz a chorros</t>
  </si>
  <si>
    <t xml:space="preserve">0409. Rastra semipesada de 28,24" dim
</t>
  </si>
  <si>
    <t>0415. Tractor agrícola deT6050 4WD A/C</t>
  </si>
  <si>
    <t>0416. Tractor agrícola TT55 4WD</t>
  </si>
  <si>
    <t>0417. Tractor agrícola TD95 4WD</t>
  </si>
  <si>
    <t>0418. Cosechadora agrícola TC5070</t>
  </si>
  <si>
    <t>0420. Picadoras/Trituradoras</t>
  </si>
  <si>
    <t xml:space="preserve">0421. Pulverizadoras
</t>
  </si>
  <si>
    <t xml:space="preserve">0424. Retovadora
</t>
  </si>
  <si>
    <t>0426. Roceadora</t>
  </si>
  <si>
    <t>0517. CLAVOS DE 4 PULGADAS</t>
  </si>
  <si>
    <t>0518. CLAVOS GALVANIZADOS</t>
  </si>
  <si>
    <t>0657.FOR TRES 8</t>
  </si>
  <si>
    <t>0658.FOR TRES 8</t>
  </si>
  <si>
    <t>0770. VIGANTOL</t>
  </si>
  <si>
    <t>0771. CRECIBOL</t>
  </si>
  <si>
    <t>0775. UNIVIT A D3 E</t>
  </si>
  <si>
    <t>0615. BAYTRIL 100%</t>
  </si>
  <si>
    <t>0630. SULFA SOLUBLE</t>
  </si>
  <si>
    <t>0632. TRIMETROPIN</t>
  </si>
  <si>
    <t>0705. GENTRAPIN</t>
  </si>
  <si>
    <t>0903. FERQUAT</t>
  </si>
  <si>
    <t>0916. CLINCHER</t>
  </si>
  <si>
    <t>0925. PENDIMETALINA 50 EC</t>
  </si>
  <si>
    <r>
      <t>RELATIVO P</t>
    </r>
    <r>
      <rPr>
        <vertAlign val="subscript"/>
        <sz val="9"/>
        <color indexed="10"/>
        <rFont val="Arial"/>
        <family val="2"/>
      </rPr>
      <t>n</t>
    </r>
    <r>
      <rPr>
        <sz val="9"/>
        <color indexed="10"/>
        <rFont val="Arial"/>
        <family val="2"/>
      </rPr>
      <t>/P</t>
    </r>
    <r>
      <rPr>
        <vertAlign val="subscript"/>
        <sz val="9"/>
        <color indexed="10"/>
        <rFont val="Arial"/>
        <family val="2"/>
      </rPr>
      <t>n-1</t>
    </r>
  </si>
  <si>
    <r>
      <t>NOV Q</t>
    </r>
    <r>
      <rPr>
        <b/>
        <vertAlign val="subscript"/>
        <sz val="9"/>
        <color indexed="10"/>
        <rFont val="Arial"/>
        <family val="2"/>
      </rPr>
      <t>o</t>
    </r>
    <r>
      <rPr>
        <b/>
        <sz val="9"/>
        <color indexed="10"/>
        <rFont val="Arial"/>
        <family val="2"/>
      </rPr>
      <t>P</t>
    </r>
    <r>
      <rPr>
        <b/>
        <vertAlign val="subscript"/>
        <sz val="9"/>
        <color indexed="10"/>
        <rFont val="Arial"/>
        <family val="2"/>
      </rPr>
      <t xml:space="preserve">n-1 </t>
    </r>
    <r>
      <rPr>
        <b/>
        <sz val="9"/>
        <color indexed="10"/>
        <rFont val="Arial"/>
        <family val="2"/>
      </rPr>
      <t>(P</t>
    </r>
    <r>
      <rPr>
        <b/>
        <vertAlign val="subscript"/>
        <sz val="9"/>
        <color indexed="10"/>
        <rFont val="Arial"/>
        <family val="2"/>
      </rPr>
      <t>n</t>
    </r>
    <r>
      <rPr>
        <b/>
        <sz val="9"/>
        <color indexed="10"/>
        <rFont val="Arial"/>
        <family val="2"/>
      </rPr>
      <t>/P</t>
    </r>
    <r>
      <rPr>
        <b/>
        <vertAlign val="subscript"/>
        <sz val="9"/>
        <color indexed="10"/>
        <rFont val="Arial"/>
        <family val="2"/>
      </rPr>
      <t>n-1</t>
    </r>
    <r>
      <rPr>
        <b/>
        <sz val="9"/>
        <color indexed="10"/>
        <rFont val="Arial"/>
        <family val="2"/>
      </rPr>
      <t>)</t>
    </r>
  </si>
  <si>
    <t>INDICE NOV ( BASE 2013 )</t>
  </si>
  <si>
    <t>PRECIO                        NOV</t>
  </si>
  <si>
    <t>MEDICINA VETERINARIA</t>
  </si>
  <si>
    <t>PRECIO                                                    NOV</t>
  </si>
  <si>
    <t>INDICE                          NOV. ( BASE 2013 )</t>
  </si>
  <si>
    <t>PESTICIDAS</t>
  </si>
  <si>
    <t>LOS SANTOS</t>
  </si>
  <si>
    <t>APEROS DE LABRANZA</t>
  </si>
  <si>
    <t>VOLUMEN                                               DE                                       VENTA ANUAL                  ( Q )</t>
  </si>
  <si>
    <t>PRECIO          NOV.</t>
  </si>
  <si>
    <t>COMBUSTIBLES Y REPUESTOS</t>
  </si>
  <si>
    <t>A.  COMBUSTIBLES</t>
  </si>
  <si>
    <t>VOLUMEN                   DE                                           VENTA ANUAL ( Q )</t>
  </si>
  <si>
    <t>PRECIO                NOV</t>
  </si>
  <si>
    <t>B.  LUBRICANTES</t>
  </si>
  <si>
    <t>C. REPUESTOS</t>
  </si>
  <si>
    <t>LLANTAS</t>
  </si>
  <si>
    <t>FILTROS</t>
  </si>
  <si>
    <t>BATERIAS</t>
  </si>
  <si>
    <t>EQUIPO</t>
  </si>
  <si>
    <t>|</t>
  </si>
  <si>
    <t>}</t>
  </si>
  <si>
    <t>VOLUMEN DE                                             VENTA ANUAL. ( Q )</t>
  </si>
  <si>
    <t>MATERIALES DE CONSTRUCCIÓN</t>
  </si>
  <si>
    <t>B.  MATERIALES DE CONSTRUCCIÓN</t>
  </si>
  <si>
    <t>VOLUMEN                                 DE               VENTA ANUAL            ( Q )</t>
  </si>
  <si>
    <t>B. GANADO</t>
  </si>
  <si>
    <t>VITAMINAS Y RECONSTITUYENTES</t>
  </si>
  <si>
    <t>C.   AVES Y GANADO</t>
  </si>
  <si>
    <t>Gentrapin</t>
  </si>
  <si>
    <t>ECTOPARASITICIDAS</t>
  </si>
  <si>
    <t>ENDOPARASITICIDAS</t>
  </si>
  <si>
    <t>INSECTICIDAS</t>
  </si>
  <si>
    <t>0701</t>
  </si>
  <si>
    <t>0702</t>
  </si>
  <si>
    <t>0706</t>
  </si>
  <si>
    <t>0716</t>
  </si>
  <si>
    <t>0720</t>
  </si>
  <si>
    <t>0727</t>
  </si>
  <si>
    <t>0733</t>
  </si>
  <si>
    <t>0735</t>
  </si>
  <si>
    <t>0739</t>
  </si>
  <si>
    <t>0742</t>
  </si>
  <si>
    <t>0743</t>
  </si>
  <si>
    <t>0744</t>
  </si>
  <si>
    <t>0738</t>
  </si>
  <si>
    <t>0745</t>
  </si>
  <si>
    <t>0747</t>
  </si>
  <si>
    <t>0719</t>
  </si>
  <si>
    <t>0707</t>
  </si>
  <si>
    <t>0709</t>
  </si>
  <si>
    <t>0717</t>
  </si>
  <si>
    <t>0731</t>
  </si>
  <si>
    <t>0736</t>
  </si>
  <si>
    <t>0726</t>
  </si>
  <si>
    <t>0710</t>
  </si>
  <si>
    <t>0722</t>
  </si>
  <si>
    <t>0728</t>
  </si>
  <si>
    <t>0748</t>
  </si>
  <si>
    <t>0723</t>
  </si>
  <si>
    <t>0703</t>
  </si>
  <si>
    <t>0704</t>
  </si>
  <si>
    <t>0737</t>
  </si>
  <si>
    <t>0746</t>
  </si>
  <si>
    <t>0708</t>
  </si>
  <si>
    <t>0725</t>
  </si>
  <si>
    <t>0711</t>
  </si>
  <si>
    <t>0718</t>
  </si>
  <si>
    <t>0741</t>
  </si>
  <si>
    <t>0715</t>
  </si>
  <si>
    <t>0729</t>
  </si>
  <si>
    <t>0712</t>
  </si>
  <si>
    <t>0714</t>
  </si>
  <si>
    <t>0721</t>
  </si>
  <si>
    <t>0705</t>
  </si>
  <si>
    <t>0724</t>
  </si>
  <si>
    <t>0732</t>
  </si>
  <si>
    <t>0730</t>
  </si>
  <si>
    <t>0740</t>
  </si>
  <si>
    <t xml:space="preserve">          Crecimiento………………………………………………..</t>
  </si>
  <si>
    <t xml:space="preserve">           Finalizador ( engorde )……………………………………</t>
  </si>
  <si>
    <t xml:space="preserve">           Ponedor……………………………………………………</t>
  </si>
  <si>
    <t>Ganado vacuno</t>
  </si>
  <si>
    <t>Ganado porcino</t>
  </si>
  <si>
    <t xml:space="preserve">Categoría, clase y subclase </t>
  </si>
  <si>
    <t>Venta total             (en balboas)</t>
  </si>
  <si>
    <t>Base noviembre 2013</t>
  </si>
  <si>
    <t>Variación porcentual 2013/2014</t>
  </si>
  <si>
    <t>Aves…………………………………………………………………...……..</t>
  </si>
  <si>
    <t xml:space="preserve">          Iniciador……………………………………………………...…………</t>
  </si>
  <si>
    <t xml:space="preserve">          Crecimiento………………………………………………….………..</t>
  </si>
  <si>
    <t xml:space="preserve">          Finalizador……………………………………………...………………</t>
  </si>
  <si>
    <t xml:space="preserve">           Ponedor……………………………………………………..…………</t>
  </si>
  <si>
    <t xml:space="preserve">           Para vacas (crecimiento)…………………………………….……</t>
  </si>
  <si>
    <t xml:space="preserve">           Para terneros (balanceado)………………………………..………</t>
  </si>
  <si>
    <t xml:space="preserve">          Crecimiento………………………………………….………………..</t>
  </si>
  <si>
    <t xml:space="preserve">          Engorde………………………………………………………..……..</t>
  </si>
  <si>
    <t>Ingredientes………………………………………………………………..</t>
  </si>
  <si>
    <t xml:space="preserve">          Harina de soya……………………………………………………….</t>
  </si>
  <si>
    <t xml:space="preserve">          Maíz…………………………………………………………………</t>
  </si>
  <si>
    <t>Fertilizantes…………………………………………………………………</t>
  </si>
  <si>
    <t xml:space="preserve">          12-24-12 físico………………...………………………………………</t>
  </si>
  <si>
    <t xml:space="preserve">          12-24-12 químico…………………..…………………………………</t>
  </si>
  <si>
    <t xml:space="preserve">          15-30-8………………………………………………...……………….</t>
  </si>
  <si>
    <t xml:space="preserve">          20-20-20……………………………………………...………………..</t>
  </si>
  <si>
    <t xml:space="preserve">          Sulfato de amonio 21%...................................................................</t>
  </si>
  <si>
    <t xml:space="preserve">           Urea…………………………………………………..……………….</t>
  </si>
  <si>
    <t xml:space="preserve">           Nitrato de amonio…………………………………………...………..</t>
  </si>
  <si>
    <t xml:space="preserve">           Magnesamon…………………………………………………...…….</t>
  </si>
  <si>
    <t xml:space="preserve">           Solucat 10-10-40………………………………………...………..</t>
  </si>
  <si>
    <t xml:space="preserve">           Solucat 20-20-20 + M.E……………………………………...………</t>
  </si>
  <si>
    <t xml:space="preserve">           Ponedoras……………………………..…………………………….</t>
  </si>
  <si>
    <t xml:space="preserve">          Azadones (con mango)…………………………...………………</t>
  </si>
  <si>
    <t xml:space="preserve">          Azadones (sin mango)………………………………………..………..</t>
  </si>
  <si>
    <t xml:space="preserve">          Coas (con mango)………………………………...………………….</t>
  </si>
  <si>
    <t xml:space="preserve">          Coas (sin mango)…………………………………………...………</t>
  </si>
  <si>
    <t xml:space="preserve">          Hachas (con mango)………………………………………..……….</t>
  </si>
  <si>
    <t xml:space="preserve">          Hachas (sin mango)………………………………………….………..</t>
  </si>
  <si>
    <t xml:space="preserve">         Machetes…………………………………………………...…………..</t>
  </si>
  <si>
    <t xml:space="preserve">        Saco nuevo……………………………………………….………..</t>
  </si>
  <si>
    <t xml:space="preserve">        Saco usado……………………………………………...…………..</t>
  </si>
  <si>
    <t xml:space="preserve">        Soga de hilo……………………………………………..…………..</t>
  </si>
  <si>
    <t xml:space="preserve">        Soga Nylon…………………………………………………….………</t>
  </si>
  <si>
    <t xml:space="preserve">        Bebederos-comederos para aves (redondo)……………….……..</t>
  </si>
  <si>
    <t xml:space="preserve">        Bombas rociadoras (sin motor)………………………...…………….</t>
  </si>
  <si>
    <t xml:space="preserve">        Tanque para leche……………………………………………..………</t>
  </si>
  <si>
    <t xml:space="preserve">        Guantes…………………………………………………………..…….</t>
  </si>
  <si>
    <t xml:space="preserve">        Abonadora manual…………………………………………….……..</t>
  </si>
  <si>
    <t xml:space="preserve">        Palas cortas………………………………………………….………..</t>
  </si>
  <si>
    <t xml:space="preserve">        Palas largas………………………………………………………..…..</t>
  </si>
  <si>
    <t xml:space="preserve">        Botas de caucho altas…………………………………………...……</t>
  </si>
  <si>
    <t xml:space="preserve">        Botas de caucho cortas………………………………………...……..</t>
  </si>
  <si>
    <t xml:space="preserve">        Monturas o sillas (rústicas)……………………………………...….</t>
  </si>
  <si>
    <t xml:space="preserve">  Combustibles……………………………………………………………...</t>
  </si>
  <si>
    <t xml:space="preserve">       Gasolina regular 91………………………………………………..…..</t>
  </si>
  <si>
    <t xml:space="preserve">       Diésel……………………………………………………………….……</t>
  </si>
  <si>
    <t xml:space="preserve"> Lubricantes…………………………………………………………...……</t>
  </si>
  <si>
    <t xml:space="preserve">       Aceite 30-40………………………………………………...…………..</t>
  </si>
  <si>
    <t xml:space="preserve">       Aceite 140-190……………………………………………………...…..</t>
  </si>
  <si>
    <t xml:space="preserve">       Aceite (hidráulico especial)……………………………………...……..</t>
  </si>
  <si>
    <t xml:space="preserve">       Aceite SAE 40………………………………………………...…………</t>
  </si>
  <si>
    <t xml:space="preserve">       Aceite 20W - 50………………………………………………...……….</t>
  </si>
  <si>
    <t xml:space="preserve">       Aceite 15W - 40……………………………………………….……….</t>
  </si>
  <si>
    <t xml:space="preserve">       Aceite 90 - 140……………………………………………...…………..</t>
  </si>
  <si>
    <t xml:space="preserve">       Grasa…………………………………………………….……………..</t>
  </si>
  <si>
    <t xml:space="preserve">       Grasa en tubo…………………………………………...………………</t>
  </si>
  <si>
    <t>Repuestos……………………………………………………………..……</t>
  </si>
  <si>
    <t xml:space="preserve">         Llantas………………………………………………………..………</t>
  </si>
  <si>
    <t xml:space="preserve">                  De carretera (pick-up)………………………...……………….</t>
  </si>
  <si>
    <t xml:space="preserve">                  De cadena (pick-up)……………………………..…………….</t>
  </si>
  <si>
    <t xml:space="preserve">         Baterías………………………………………………………..……..</t>
  </si>
  <si>
    <t xml:space="preserve">                  Para tractor mediano………………………………...………….</t>
  </si>
  <si>
    <t xml:space="preserve">                  Para pick-up……………………………………………..………</t>
  </si>
  <si>
    <t xml:space="preserve">         Filtros………………………………………………………….……….</t>
  </si>
  <si>
    <t xml:space="preserve">                  Para tractor mediano de aceite………………………..………</t>
  </si>
  <si>
    <t xml:space="preserve">                 Para tractor mediano de diésel……………………..………….</t>
  </si>
  <si>
    <t xml:space="preserve">                 Para pick-up de aceite…………………………….……………</t>
  </si>
  <si>
    <t xml:space="preserve">                 Para pick-up de diésel………………………………………..…</t>
  </si>
  <si>
    <t xml:space="preserve">       Arado de 4,26 discos………………………………………….……..</t>
  </si>
  <si>
    <t xml:space="preserve">       Sembradora de arroz a chorros…………………………..………….</t>
  </si>
  <si>
    <t xml:space="preserve">       Semb./abonadora de maíz a chorros………………………….……….</t>
  </si>
  <si>
    <t xml:space="preserve">       Cosechadora de forraje………………………………...………………</t>
  </si>
  <si>
    <t xml:space="preserve">       Cosechadora modelo 6300 137hp……………………..…………..</t>
  </si>
  <si>
    <t xml:space="preserve">       Rastra semipesada de 18.24" diam………………………..………….</t>
  </si>
  <si>
    <t xml:space="preserve">       Rastra semipesada de 20,24" diam…………………….…………….</t>
  </si>
  <si>
    <t xml:space="preserve">       Rastra semipesada de 22,24" diam…………………...…………….</t>
  </si>
  <si>
    <t xml:space="preserve">       Rastra semipesada de 28,24" dim…………………………..………..</t>
  </si>
  <si>
    <t xml:space="preserve">       Rastra semipesada de 26,24" dim…………………………...……..</t>
  </si>
  <si>
    <t xml:space="preserve">       Tractor agrícola de 70 hp………………………………………...…….</t>
  </si>
  <si>
    <t xml:space="preserve">       Tractor agrícola de 85 hp……………………………………...……….</t>
  </si>
  <si>
    <t xml:space="preserve">       Tractor agrícola de 115 hp………………………………………..……..</t>
  </si>
  <si>
    <t xml:space="preserve">       Tractor agrícola de 130 hp……………………………………………....</t>
  </si>
  <si>
    <t xml:space="preserve">       Cortadora chapeadora……………………………………………...….</t>
  </si>
  <si>
    <t xml:space="preserve">       Picadoras/Trituradoras……………………………………………….….</t>
  </si>
  <si>
    <t xml:space="preserve">       Pulverizadoras 20 HS de mochila………………………………..…….</t>
  </si>
  <si>
    <t xml:space="preserve">       Pulverizadoras 54 - 16……………………………………………….….</t>
  </si>
  <si>
    <t xml:space="preserve">       Bomba para regar 3"………………………………………..………….</t>
  </si>
  <si>
    <t xml:space="preserve">       Bomba de espalda 20lt…………………………………….………….</t>
  </si>
  <si>
    <t xml:space="preserve">       Bomba protecmo…………………………………………...…………</t>
  </si>
  <si>
    <t xml:space="preserve">       Bomba de mochila con motor………………………………..…………</t>
  </si>
  <si>
    <t>Alambre……………………………………………………….………………</t>
  </si>
  <si>
    <t xml:space="preserve">          Alambre de Hato………………………………………………...…….</t>
  </si>
  <si>
    <t xml:space="preserve">          Alambre moto o parecido………………………………………...…..</t>
  </si>
  <si>
    <t xml:space="preserve">          Grapas chicas……………………………………………………….…</t>
  </si>
  <si>
    <t xml:space="preserve">          Grapas grandes……………………………………………………...….</t>
  </si>
  <si>
    <t xml:space="preserve">          Clavos de 1-1/2" pulgadas……………………………………..……</t>
  </si>
  <si>
    <t xml:space="preserve">          Clavos de 4"………………………………………………………...….</t>
  </si>
  <si>
    <t xml:space="preserve">          Clavos galvanizados………………………………………………..….</t>
  </si>
  <si>
    <t xml:space="preserve">          Cemento (nacional)………………………………………..………….</t>
  </si>
  <si>
    <t xml:space="preserve">          Madera nacional 2" x 4"………………………………….………….</t>
  </si>
  <si>
    <t xml:space="preserve">          Madera importada 2" x 4"……………………………….…………..</t>
  </si>
  <si>
    <t xml:space="preserve">          Bloque de cemento de 4"……………………………….………..</t>
  </si>
  <si>
    <t xml:space="preserve">          Bloque de cemento de 6"………………………………...……..</t>
  </si>
  <si>
    <t xml:space="preserve">          Zinc (2' x 6') calibre 26………………………………………...….</t>
  </si>
  <si>
    <t xml:space="preserve">         Zinc (2' x 8') calibre 28…………………………………………….…..</t>
  </si>
  <si>
    <t>Aves………………………………………………………………….………..</t>
  </si>
  <si>
    <t xml:space="preserve">          Vacunas…………………………………………………….………..</t>
  </si>
  <si>
    <t xml:space="preserve">                    Emicina inyectable………………………………..………..</t>
  </si>
  <si>
    <t xml:space="preserve">          Minerales y vitaminas………………………………….…………...</t>
  </si>
  <si>
    <t xml:space="preserve">                   Concentrado mineral………………………………...………</t>
  </si>
  <si>
    <t xml:space="preserve">                   Combivit……………………………………………..……….</t>
  </si>
  <si>
    <t xml:space="preserve">                   Pecutrin………………………………………...…………….</t>
  </si>
  <si>
    <t>Ganado……………………………………………………………..………..</t>
  </si>
  <si>
    <t xml:space="preserve">         Vacunas…………………………………………………………….....</t>
  </si>
  <si>
    <t xml:space="preserve">                   Triple…………………………………………………………...…..</t>
  </si>
  <si>
    <t xml:space="preserve">                   For tres 8……………………………………………………..…..</t>
  </si>
  <si>
    <t xml:space="preserve">         Vitaminas y reconstituyentes………………………………..………</t>
  </si>
  <si>
    <t xml:space="preserve">                   Complejo B………………………………………………….….</t>
  </si>
  <si>
    <t xml:space="preserve">                   Vitamina A D3 E……………………………………..…………</t>
  </si>
  <si>
    <t xml:space="preserve">                   Catosal……………………………………………..…………..</t>
  </si>
  <si>
    <t xml:space="preserve">                   Hematopan B-12………………………………………….……..   </t>
  </si>
  <si>
    <t xml:space="preserve">                   Vigantol…………………………………………………..……….</t>
  </si>
  <si>
    <t xml:space="preserve">                   Crecibol…………………………………………………..……….</t>
  </si>
  <si>
    <t xml:space="preserve">                   Univit A D3 E…………………………………………….……….</t>
  </si>
  <si>
    <t xml:space="preserve">                   Equilibrium………………………………..…………………….</t>
  </si>
  <si>
    <t xml:space="preserve"> Aves y ganado……………………………………………..……………..</t>
  </si>
  <si>
    <t xml:space="preserve">         Antibióticos……………………………………………………..……..</t>
  </si>
  <si>
    <t xml:space="preserve">                   Reflaxiven……………………………………………….…….</t>
  </si>
  <si>
    <t xml:space="preserve">                   Penicilina……………………………………………………..……</t>
  </si>
  <si>
    <t xml:space="preserve">                   Tetraciclina………………………………………………..……</t>
  </si>
  <si>
    <t xml:space="preserve">                   Baytril 100%...........................................................................</t>
  </si>
  <si>
    <t xml:space="preserve">                   Oxitetraciclina…………………………….……………………</t>
  </si>
  <si>
    <t xml:space="preserve">                    T.P.S……………………………..…………………………….</t>
  </si>
  <si>
    <t xml:space="preserve">                    Flubac………………………………………..…………………</t>
  </si>
  <si>
    <t xml:space="preserve">         Sulfas………………………………………………..……………………</t>
  </si>
  <si>
    <t xml:space="preserve">                    Trimetropin…………………………………...…………………</t>
  </si>
  <si>
    <t xml:space="preserve">                    Gentrapin…………………………………………….………….</t>
  </si>
  <si>
    <t xml:space="preserve">         Ectoparasiticidas……………………………………...…………….</t>
  </si>
  <si>
    <t xml:space="preserve">                    Asuntol………………………………………..……………….</t>
  </si>
  <si>
    <t xml:space="preserve">                    Neguvón………………………………………………..……..</t>
  </si>
  <si>
    <t xml:space="preserve">                    Paredón…………………………………………………..………</t>
  </si>
  <si>
    <t xml:space="preserve">                    Fulminado…………………………………...……………….</t>
  </si>
  <si>
    <t xml:space="preserve">                    Larvicid……………………………………………….……….</t>
  </si>
  <si>
    <t xml:space="preserve">                    Nuván…………………………………………….………………</t>
  </si>
  <si>
    <t xml:space="preserve">                     Besuntol………………………………………………..……..</t>
  </si>
  <si>
    <t xml:space="preserve">                     Bolfo……………………………………………...………….</t>
  </si>
  <si>
    <t xml:space="preserve">        Endoparasiticidas…………………………………………..………….</t>
  </si>
  <si>
    <t xml:space="preserve">                    Dectomax………………………………………………...…..</t>
  </si>
  <si>
    <t xml:space="preserve">                    Levamisol……………………………………………….……..</t>
  </si>
  <si>
    <t xml:space="preserve">        Desinfectantes…………………………………………...………….....</t>
  </si>
  <si>
    <t xml:space="preserve">                    Beladine…………………………………………….……………</t>
  </si>
  <si>
    <t xml:space="preserve">                    Chadine……………………………………………...………….</t>
  </si>
  <si>
    <t>Herbicidas………………………………………………….…………………</t>
  </si>
  <si>
    <t xml:space="preserve">         2-4-D…………………………………………………………...……….</t>
  </si>
  <si>
    <t xml:space="preserve">         Tordón…………………………………………………..……………..</t>
  </si>
  <si>
    <t xml:space="preserve">          Ferquat…………………………………………………...……………</t>
  </si>
  <si>
    <t xml:space="preserve">          Propanil……………………………………………………...…………</t>
  </si>
  <si>
    <t xml:space="preserve">          Paraquat…………………………………………………………...…..</t>
  </si>
  <si>
    <t xml:space="preserve">          Roundup………………………………………………………..……..</t>
  </si>
  <si>
    <t xml:space="preserve">          Gramoxone……………………………………………………….…….</t>
  </si>
  <si>
    <t xml:space="preserve">          Gesaprim……………………………………………………...……….</t>
  </si>
  <si>
    <t xml:space="preserve">          Clincher…………………………………………………….……………</t>
  </si>
  <si>
    <t xml:space="preserve">           Diuron 80 WP y 80 WG……………………………………..………….</t>
  </si>
  <si>
    <t xml:space="preserve">           Fusilade 12.5 EC…………………………………………………...…</t>
  </si>
  <si>
    <t xml:space="preserve">           Galant 12 EC…………………………………………………..……..</t>
  </si>
  <si>
    <t xml:space="preserve">           Pilarxone……………………………………………………….…….</t>
  </si>
  <si>
    <t xml:space="preserve">          Glisofato………………………………………………………….…..</t>
  </si>
  <si>
    <t>Fungicidas……………………………………………………….…………</t>
  </si>
  <si>
    <t xml:space="preserve">          Cupravit…………………………………………………………..……</t>
  </si>
  <si>
    <t xml:space="preserve">          Manzanate D………………………………………………...……..</t>
  </si>
  <si>
    <t xml:space="preserve">          Ridomil……………………………………………………..………..</t>
  </si>
  <si>
    <t xml:space="preserve">          Bravo 70………………………………………………...………….</t>
  </si>
  <si>
    <t xml:space="preserve">          Cobrethane 61,1 WP……………………………………….…………</t>
  </si>
  <si>
    <t xml:space="preserve">          Dithane 80 WP……………………………………………...……….</t>
  </si>
  <si>
    <t>Insecticidas…………………………………………………………...…….</t>
  </si>
  <si>
    <t xml:space="preserve">         Arimac……………………………………………………………..…..</t>
  </si>
  <si>
    <t xml:space="preserve">        Hormitox…………………………………………………………...….</t>
  </si>
  <si>
    <t xml:space="preserve">        Arrivo 20 EC…………………………………………………….…….</t>
  </si>
  <si>
    <t xml:space="preserve">        Brigadier 0.3 GR……………………………………………..………</t>
  </si>
  <si>
    <t xml:space="preserve">        Confidor 70 WG……………………………………………...……….</t>
  </si>
  <si>
    <t xml:space="preserve">        Karate Zeon 2.5 CS……………………………………….………….</t>
  </si>
  <si>
    <t xml:space="preserve">        Plenum………………………………………………………...………</t>
  </si>
  <si>
    <t xml:space="preserve">        Regent 20 SC…………………………………………….………………</t>
  </si>
  <si>
    <t>-</t>
  </si>
  <si>
    <t>0734</t>
  </si>
  <si>
    <t>0713</t>
  </si>
  <si>
    <t>Pollitas y pollitos…………………………………………...……………………</t>
  </si>
  <si>
    <t xml:space="preserve">                                                 TOTAL.…………………….……………..……...…</t>
  </si>
  <si>
    <t xml:space="preserve">  Combustibles:  (Continuación)</t>
  </si>
  <si>
    <t xml:space="preserve"> Maquinaria agrícola:  (Continuación)</t>
  </si>
  <si>
    <t xml:space="preserve">         Vitaminas y reconstituyentes:  (Continuación)</t>
  </si>
  <si>
    <t xml:space="preserve">     Índice de precios pagados por el productor</t>
  </si>
  <si>
    <t xml:space="preserve">           Para carne (vacunados)………………………….…………………</t>
  </si>
  <si>
    <t xml:space="preserve">        Bebederos-comederos para aves (largo)………………...…………</t>
  </si>
  <si>
    <t xml:space="preserve">       Gasolina súper 95………………………………………………………..</t>
  </si>
  <si>
    <t xml:space="preserve">                                          Pesticidas…….....…………….……</t>
  </si>
  <si>
    <t xml:space="preserve">           Alimento para animales…………….….………..</t>
  </si>
  <si>
    <t>Materiales de construcción…………………………………………..…..</t>
  </si>
  <si>
    <t xml:space="preserve">                    Medicina veterinaria…………………………..…………..</t>
  </si>
  <si>
    <r>
      <t xml:space="preserve">          Alambre de gallina (hueco </t>
    </r>
    <r>
      <rPr>
        <u/>
        <sz val="12"/>
        <color theme="1"/>
        <rFont val="Arial"/>
        <family val="2"/>
      </rPr>
      <t xml:space="preserve">1 </t>
    </r>
    <r>
      <rPr>
        <sz val="12"/>
        <color theme="1"/>
        <rFont val="Arial"/>
        <family val="2"/>
      </rPr>
      <t>")……………………….…………..</t>
    </r>
  </si>
  <si>
    <t xml:space="preserve">                         Materiales de construcción....................</t>
  </si>
  <si>
    <t xml:space="preserve">                            Maquinaria agrícola……...……..</t>
  </si>
  <si>
    <t xml:space="preserve">                             Combustibles y repuestos……………</t>
  </si>
  <si>
    <t xml:space="preserve">                                   Aperos de labranza..................…</t>
  </si>
  <si>
    <t xml:space="preserve">Cuadro 351-08.  ÍNDICE DE LOS PRECIOS PAGADOS POR EL PRODUCTOR AGROPECUARIO EN LA  PROVINCIA DE  LOS  SANTOS,  SEGÚN  CATEGORÍA,  CLASE  Y  SUBCLASE  DE INSUMOS AGROPECUARIOS:  AÑO 2014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</si>
</sst>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9"/>
      <color indexed="10"/>
      <name val="Arial"/>
      <family val="2"/>
    </font>
    <font>
      <vertAlign val="subscript"/>
      <sz val="9"/>
      <color indexed="10"/>
      <name val="Arial"/>
      <family val="2"/>
    </font>
    <font>
      <b/>
      <sz val="9"/>
      <color indexed="10"/>
      <name val="Arial"/>
      <family val="2"/>
    </font>
    <font>
      <b/>
      <vertAlign val="subscript"/>
      <sz val="9"/>
      <color indexed="10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Arial"/>
      <family val="2"/>
    </font>
    <font>
      <sz val="16"/>
      <color rgb="FFFF0000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Arial"/>
      <family val="2"/>
    </font>
    <font>
      <sz val="16"/>
      <color rgb="FFFF0000"/>
      <name val="Arial"/>
      <family val="2"/>
    </font>
    <font>
      <b/>
      <sz val="16"/>
      <color theme="1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sz val="18"/>
      <color rgb="FFFF0000"/>
      <name val="Arial"/>
      <family val="2"/>
    </font>
    <font>
      <b/>
      <sz val="12"/>
      <color indexed="10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6"/>
      <color indexed="10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10"/>
      <name val="Arial"/>
      <family val="2"/>
    </font>
    <font>
      <sz val="11"/>
      <color indexed="8"/>
      <name val="Arial"/>
      <family val="2"/>
    </font>
    <font>
      <u/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2C81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5E91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43" fontId="39" fillId="0" borderId="0" applyFont="0" applyFill="0" applyBorder="0" applyAlignment="0" applyProtection="0"/>
  </cellStyleXfs>
  <cellXfs count="648">
    <xf numFmtId="0" fontId="0" fillId="0" borderId="0" xfId="0"/>
    <xf numFmtId="0" fontId="4" fillId="0" borderId="2" xfId="1" applyFont="1" applyFill="1" applyBorder="1"/>
    <xf numFmtId="0" fontId="3" fillId="0" borderId="0" xfId="1" applyBorder="1"/>
    <xf numFmtId="0" fontId="4" fillId="0" borderId="2" xfId="1" applyFont="1" applyFill="1" applyBorder="1" applyAlignment="1">
      <alignment horizontal="center"/>
    </xf>
    <xf numFmtId="0" fontId="5" fillId="0" borderId="1" xfId="2" applyBorder="1" applyAlignment="1">
      <alignment horizontal="center" vertical="center" wrapText="1"/>
    </xf>
    <xf numFmtId="0" fontId="5" fillId="0" borderId="0" xfId="2" applyBorder="1" applyAlignment="1">
      <alignment horizontal="center" vertical="center" wrapText="1"/>
    </xf>
    <xf numFmtId="0" fontId="3" fillId="0" borderId="0" xfId="1" applyFill="1" applyBorder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0" fontId="0" fillId="0" borderId="0" xfId="0" applyBorder="1"/>
    <xf numFmtId="0" fontId="3" fillId="0" borderId="0" xfId="1" applyFill="1" applyBorder="1" applyAlignment="1">
      <alignment vertical="center" wrapText="1"/>
    </xf>
    <xf numFmtId="0" fontId="3" fillId="0" borderId="0" xfId="1" applyBorder="1" applyAlignment="1">
      <alignment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0" xfId="2" applyFont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/>
    <xf numFmtId="0" fontId="0" fillId="0" borderId="0" xfId="0"/>
    <xf numFmtId="0" fontId="2" fillId="5" borderId="0" xfId="0" applyFont="1" applyFill="1" applyAlignment="1">
      <alignment horizontal="center"/>
    </xf>
    <xf numFmtId="0" fontId="0" fillId="0" borderId="0" xfId="0" applyFont="1" applyFill="1" applyBorder="1"/>
    <xf numFmtId="2" fontId="1" fillId="0" borderId="0" xfId="0" applyNumberFormat="1" applyFont="1"/>
    <xf numFmtId="0" fontId="0" fillId="5" borderId="0" xfId="0" applyFill="1"/>
    <xf numFmtId="0" fontId="1" fillId="5" borderId="0" xfId="0" applyFont="1" applyFill="1"/>
    <xf numFmtId="0" fontId="2" fillId="0" borderId="0" xfId="0" applyFont="1" applyFill="1"/>
    <xf numFmtId="0" fontId="2" fillId="0" borderId="0" xfId="0" applyFont="1" applyBorder="1"/>
    <xf numFmtId="0" fontId="1" fillId="0" borderId="0" xfId="0" applyFont="1" applyBorder="1"/>
    <xf numFmtId="0" fontId="0" fillId="0" borderId="0" xfId="0" applyFill="1" applyBorder="1"/>
    <xf numFmtId="0" fontId="0" fillId="0" borderId="0" xfId="0" applyFill="1"/>
    <xf numFmtId="0" fontId="4" fillId="0" borderId="0" xfId="1" applyFont="1" applyFill="1" applyBorder="1"/>
    <xf numFmtId="0" fontId="4" fillId="2" borderId="0" xfId="1" applyFont="1" applyFill="1" applyBorder="1" applyAlignment="1">
      <alignment horizontal="left"/>
    </xf>
    <xf numFmtId="0" fontId="4" fillId="0" borderId="0" xfId="2" applyFont="1" applyFill="1" applyBorder="1"/>
    <xf numFmtId="0" fontId="0" fillId="0" borderId="3" xfId="0" applyBorder="1"/>
    <xf numFmtId="0" fontId="5" fillId="0" borderId="3" xfId="2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/>
    </xf>
    <xf numFmtId="0" fontId="0" fillId="0" borderId="3" xfId="0" applyFill="1" applyBorder="1"/>
    <xf numFmtId="0" fontId="6" fillId="0" borderId="1" xfId="2" applyFont="1" applyBorder="1" applyAlignment="1">
      <alignment horizontal="center" vertical="center" wrapText="1"/>
    </xf>
    <xf numFmtId="0" fontId="4" fillId="3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2" fontId="0" fillId="0" borderId="0" xfId="0" applyNumberFormat="1" applyFill="1"/>
    <xf numFmtId="0" fontId="1" fillId="0" borderId="0" xfId="0" applyFont="1" applyFill="1"/>
    <xf numFmtId="0" fontId="2" fillId="5" borderId="0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" fontId="0" fillId="0" borderId="0" xfId="0" applyNumberFormat="1"/>
    <xf numFmtId="0" fontId="0" fillId="5" borderId="0" xfId="0" applyFill="1"/>
    <xf numFmtId="0" fontId="0" fillId="0" borderId="0" xfId="0"/>
    <xf numFmtId="0" fontId="5" fillId="0" borderId="1" xfId="2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2" fontId="0" fillId="6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5" fillId="0" borderId="1" xfId="2" applyBorder="1" applyAlignment="1">
      <alignment horizontal="center" vertical="center" wrapText="1"/>
    </xf>
    <xf numFmtId="0" fontId="0" fillId="7" borderId="0" xfId="0" applyFill="1"/>
    <xf numFmtId="0" fontId="2" fillId="7" borderId="0" xfId="0" applyFont="1" applyFill="1"/>
    <xf numFmtId="0" fontId="0" fillId="7" borderId="3" xfId="0" applyFill="1" applyBorder="1"/>
    <xf numFmtId="0" fontId="1" fillId="7" borderId="0" xfId="0" applyFont="1" applyFill="1"/>
    <xf numFmtId="0" fontId="0" fillId="8" borderId="0" xfId="0" applyFill="1"/>
    <xf numFmtId="2" fontId="1" fillId="0" borderId="0" xfId="0" applyNumberFormat="1" applyFont="1" applyFill="1"/>
    <xf numFmtId="0" fontId="7" fillId="9" borderId="1" xfId="5" applyFont="1" applyFill="1" applyBorder="1" applyAlignment="1">
      <alignment horizontal="center" vertical="center" wrapText="1"/>
    </xf>
    <xf numFmtId="0" fontId="9" fillId="9" borderId="1" xfId="5" applyFont="1" applyFill="1" applyBorder="1" applyAlignment="1">
      <alignment horizontal="center" vertical="center" wrapText="1"/>
    </xf>
    <xf numFmtId="0" fontId="5" fillId="9" borderId="0" xfId="2" applyFill="1" applyBorder="1" applyAlignment="1">
      <alignment horizontal="center" vertical="center" wrapText="1"/>
    </xf>
    <xf numFmtId="0" fontId="0" fillId="9" borderId="0" xfId="0" applyFill="1"/>
    <xf numFmtId="0" fontId="1" fillId="9" borderId="0" xfId="0" applyFont="1" applyFill="1"/>
    <xf numFmtId="2" fontId="0" fillId="9" borderId="0" xfId="0" applyNumberFormat="1" applyFill="1"/>
    <xf numFmtId="2" fontId="1" fillId="9" borderId="0" xfId="0" applyNumberFormat="1" applyFont="1" applyFill="1"/>
    <xf numFmtId="0" fontId="0" fillId="9" borderId="0" xfId="0" applyFont="1" applyFill="1" applyBorder="1"/>
    <xf numFmtId="0" fontId="0" fillId="10" borderId="0" xfId="0" applyFill="1"/>
    <xf numFmtId="0" fontId="1" fillId="10" borderId="0" xfId="0" applyFont="1" applyFill="1"/>
    <xf numFmtId="0" fontId="11" fillId="0" borderId="0" xfId="1" applyFont="1" applyFill="1" applyBorder="1" applyAlignment="1">
      <alignment horizontal="left"/>
    </xf>
    <xf numFmtId="0" fontId="13" fillId="0" borderId="0" xfId="1" applyFont="1" applyFill="1" applyBorder="1" applyAlignment="1">
      <alignment vertical="center" wrapText="1"/>
    </xf>
    <xf numFmtId="0" fontId="13" fillId="0" borderId="0" xfId="1" applyFont="1" applyBorder="1" applyAlignment="1">
      <alignment vertical="center" wrapText="1"/>
    </xf>
    <xf numFmtId="0" fontId="12" fillId="0" borderId="0" xfId="0" applyFont="1"/>
    <xf numFmtId="2" fontId="12" fillId="0" borderId="0" xfId="0" applyNumberFormat="1" applyFont="1"/>
    <xf numFmtId="0" fontId="14" fillId="0" borderId="0" xfId="0" applyFont="1"/>
    <xf numFmtId="0" fontId="15" fillId="0" borderId="0" xfId="1" applyFont="1" applyFill="1" applyBorder="1" applyAlignment="1">
      <alignment horizontal="left"/>
    </xf>
    <xf numFmtId="0" fontId="16" fillId="0" borderId="3" xfId="0" applyFont="1" applyBorder="1"/>
    <xf numFmtId="0" fontId="17" fillId="0" borderId="0" xfId="1" applyFont="1" applyFill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18" fillId="5" borderId="0" xfId="0" applyFont="1" applyFill="1"/>
    <xf numFmtId="0" fontId="16" fillId="5" borderId="0" xfId="0" applyFont="1" applyFill="1"/>
    <xf numFmtId="0" fontId="16" fillId="0" borderId="0" xfId="0" applyFont="1"/>
    <xf numFmtId="0" fontId="16" fillId="0" borderId="0" xfId="0" applyFont="1" applyBorder="1"/>
    <xf numFmtId="0" fontId="18" fillId="0" borderId="0" xfId="0" applyFont="1" applyFill="1"/>
    <xf numFmtId="0" fontId="16" fillId="0" borderId="0" xfId="0" applyFont="1" applyFill="1"/>
    <xf numFmtId="2" fontId="16" fillId="0" borderId="0" xfId="0" applyNumberFormat="1" applyFont="1"/>
    <xf numFmtId="0" fontId="19" fillId="0" borderId="0" xfId="0" applyFont="1"/>
    <xf numFmtId="0" fontId="18" fillId="0" borderId="0" xfId="0" applyFont="1"/>
    <xf numFmtId="0" fontId="20" fillId="0" borderId="0" xfId="0" applyFont="1"/>
    <xf numFmtId="0" fontId="11" fillId="2" borderId="0" xfId="1" applyFont="1" applyFill="1" applyBorder="1" applyAlignment="1">
      <alignment horizontal="left"/>
    </xf>
    <xf numFmtId="0" fontId="20" fillId="0" borderId="3" xfId="0" applyFont="1" applyBorder="1"/>
    <xf numFmtId="0" fontId="13" fillId="0" borderId="0" xfId="1" applyFont="1" applyBorder="1"/>
    <xf numFmtId="0" fontId="11" fillId="5" borderId="0" xfId="1" applyFont="1" applyFill="1" applyBorder="1" applyAlignment="1">
      <alignment horizontal="left"/>
    </xf>
    <xf numFmtId="0" fontId="21" fillId="5" borderId="0" xfId="0" applyFont="1" applyFill="1"/>
    <xf numFmtId="0" fontId="20" fillId="5" borderId="0" xfId="0" applyFont="1" applyFill="1"/>
    <xf numFmtId="0" fontId="11" fillId="0" borderId="0" xfId="1" applyFont="1" applyFill="1" applyBorder="1"/>
    <xf numFmtId="0" fontId="13" fillId="0" borderId="3" xfId="2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21" fillId="0" borderId="0" xfId="0" applyFont="1"/>
    <xf numFmtId="2" fontId="20" fillId="0" borderId="0" xfId="0" applyNumberFormat="1" applyFont="1"/>
    <xf numFmtId="0" fontId="20" fillId="0" borderId="0" xfId="0" applyFont="1" applyFill="1"/>
    <xf numFmtId="0" fontId="11" fillId="0" borderId="0" xfId="2" applyFont="1" applyFill="1" applyBorder="1"/>
    <xf numFmtId="0" fontId="22" fillId="0" borderId="0" xfId="0" applyFont="1" applyFill="1" applyBorder="1"/>
    <xf numFmtId="2" fontId="20" fillId="0" borderId="0" xfId="0" applyNumberFormat="1" applyFont="1" applyAlignment="1">
      <alignment horizontal="right"/>
    </xf>
    <xf numFmtId="0" fontId="3" fillId="0" borderId="1" xfId="2" applyFont="1" applyBorder="1" applyAlignment="1">
      <alignment horizontal="center" vertical="center" wrapText="1"/>
    </xf>
    <xf numFmtId="0" fontId="24" fillId="0" borderId="3" xfId="0" applyFont="1" applyBorder="1"/>
    <xf numFmtId="0" fontId="24" fillId="0" borderId="0" xfId="0" applyFont="1"/>
    <xf numFmtId="0" fontId="23" fillId="0" borderId="0" xfId="1" applyFont="1" applyFill="1" applyBorder="1" applyAlignment="1">
      <alignment horizontal="left"/>
    </xf>
    <xf numFmtId="0" fontId="23" fillId="0" borderId="0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left"/>
    </xf>
    <xf numFmtId="0" fontId="25" fillId="0" borderId="0" xfId="1" applyFont="1" applyFill="1" applyBorder="1" applyAlignment="1">
      <alignment vertical="center" wrapText="1"/>
    </xf>
    <xf numFmtId="0" fontId="25" fillId="0" borderId="0" xfId="1" applyFont="1" applyBorder="1" applyAlignment="1">
      <alignment vertical="center" wrapText="1"/>
    </xf>
    <xf numFmtId="0" fontId="26" fillId="5" borderId="0" xfId="0" applyFont="1" applyFill="1"/>
    <xf numFmtId="0" fontId="24" fillId="5" borderId="0" xfId="0" applyFont="1" applyFill="1"/>
    <xf numFmtId="0" fontId="25" fillId="0" borderId="3" xfId="2" applyFont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6" fillId="0" borderId="0" xfId="0" applyFont="1"/>
    <xf numFmtId="2" fontId="24" fillId="0" borderId="0" xfId="0" applyNumberFormat="1" applyFont="1"/>
    <xf numFmtId="0" fontId="25" fillId="0" borderId="0" xfId="1" applyFont="1" applyBorder="1"/>
    <xf numFmtId="0" fontId="25" fillId="0" borderId="0" xfId="2" applyFont="1" applyBorder="1" applyAlignment="1">
      <alignment horizontal="center" vertical="center" wrapText="1"/>
    </xf>
    <xf numFmtId="2" fontId="26" fillId="5" borderId="0" xfId="0" applyNumberFormat="1" applyFont="1" applyFill="1"/>
    <xf numFmtId="0" fontId="24" fillId="0" borderId="0" xfId="0" applyFont="1" applyFill="1" applyBorder="1"/>
    <xf numFmtId="0" fontId="26" fillId="0" borderId="0" xfId="0" applyFont="1" applyFill="1"/>
    <xf numFmtId="0" fontId="24" fillId="0" borderId="0" xfId="0" applyFont="1" applyFill="1"/>
    <xf numFmtId="0" fontId="24" fillId="0" borderId="3" xfId="0" applyFont="1" applyFill="1" applyBorder="1"/>
    <xf numFmtId="0" fontId="23" fillId="0" borderId="0" xfId="2" applyFont="1" applyFill="1" applyBorder="1"/>
    <xf numFmtId="2" fontId="24" fillId="0" borderId="0" xfId="0" applyNumberFormat="1" applyFont="1" applyAlignment="1">
      <alignment horizontal="right"/>
    </xf>
    <xf numFmtId="0" fontId="11" fillId="0" borderId="0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left"/>
    </xf>
    <xf numFmtId="0" fontId="13" fillId="0" borderId="0" xfId="2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0" fontId="27" fillId="0" borderId="1" xfId="2" applyFont="1" applyFill="1" applyBorder="1" applyAlignment="1">
      <alignment horizontal="center" vertical="center" wrapText="1"/>
    </xf>
    <xf numFmtId="0" fontId="3" fillId="0" borderId="0" xfId="1" applyFill="1" applyBorder="1" applyAlignment="1">
      <alignment horizontal="right" vertical="center" wrapText="1"/>
    </xf>
    <xf numFmtId="0" fontId="3" fillId="0" borderId="0" xfId="1" applyBorder="1" applyAlignment="1">
      <alignment horizontal="right" vertical="center" wrapText="1"/>
    </xf>
    <xf numFmtId="0" fontId="2" fillId="5" borderId="0" xfId="0" applyFont="1" applyFill="1"/>
    <xf numFmtId="0" fontId="28" fillId="0" borderId="0" xfId="0" applyFont="1"/>
    <xf numFmtId="0" fontId="0" fillId="0" borderId="0" xfId="0" applyFont="1"/>
    <xf numFmtId="0" fontId="0" fillId="10" borderId="3" xfId="0" applyFill="1" applyBorder="1"/>
    <xf numFmtId="0" fontId="29" fillId="0" borderId="0" xfId="0" applyFont="1"/>
    <xf numFmtId="0" fontId="3" fillId="0" borderId="0" xfId="2" applyFont="1" applyFill="1" applyBorder="1"/>
    <xf numFmtId="0" fontId="0" fillId="0" borderId="0" xfId="0" applyFont="1" applyFill="1"/>
    <xf numFmtId="0" fontId="4" fillId="2" borderId="0" xfId="1" applyFont="1" applyFill="1" applyBorder="1" applyAlignment="1">
      <alignment horizontal="center"/>
    </xf>
    <xf numFmtId="0" fontId="3" fillId="0" borderId="0" xfId="1" applyFont="1" applyBorder="1"/>
    <xf numFmtId="0" fontId="30" fillId="0" borderId="0" xfId="1" applyFont="1" applyFill="1" applyBorder="1"/>
    <xf numFmtId="0" fontId="28" fillId="0" borderId="0" xfId="0" applyFont="1" applyFill="1"/>
    <xf numFmtId="0" fontId="0" fillId="0" borderId="0" xfId="0" applyAlignment="1">
      <alignment horizontal="right"/>
    </xf>
    <xf numFmtId="0" fontId="3" fillId="0" borderId="0" xfId="1" applyFont="1" applyFill="1" applyBorder="1"/>
    <xf numFmtId="0" fontId="5" fillId="0" borderId="3" xfId="2" applyBorder="1" applyAlignment="1">
      <alignment horizontal="right" vertical="center" wrapText="1"/>
    </xf>
    <xf numFmtId="0" fontId="4" fillId="10" borderId="0" xfId="1" applyFont="1" applyFill="1" applyBorder="1" applyAlignment="1">
      <alignment horizontal="center"/>
    </xf>
    <xf numFmtId="0" fontId="3" fillId="10" borderId="0" xfId="1" applyFill="1" applyBorder="1" applyAlignment="1">
      <alignment vertical="center" wrapText="1"/>
    </xf>
    <xf numFmtId="0" fontId="3" fillId="0" borderId="0" xfId="1" applyFont="1" applyFill="1" applyBorder="1" applyAlignment="1">
      <alignment horizontal="left"/>
    </xf>
    <xf numFmtId="0" fontId="0" fillId="0" borderId="3" xfId="0" applyBorder="1" applyAlignment="1">
      <alignment horizontal="right"/>
    </xf>
    <xf numFmtId="0" fontId="15" fillId="8" borderId="0" xfId="1" applyFont="1" applyFill="1" applyBorder="1" applyAlignment="1">
      <alignment horizontal="center"/>
    </xf>
    <xf numFmtId="0" fontId="15" fillId="5" borderId="0" xfId="1" applyFont="1" applyFill="1" applyBorder="1" applyAlignment="1">
      <alignment horizontal="left"/>
    </xf>
    <xf numFmtId="0" fontId="31" fillId="0" borderId="0" xfId="0" applyFont="1"/>
    <xf numFmtId="0" fontId="32" fillId="0" borderId="0" xfId="0" applyFont="1"/>
    <xf numFmtId="0" fontId="31" fillId="0" borderId="0" xfId="0" applyFont="1" applyBorder="1"/>
    <xf numFmtId="2" fontId="31" fillId="0" borderId="0" xfId="0" applyNumberFormat="1" applyFont="1"/>
    <xf numFmtId="0" fontId="32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Fill="1"/>
    <xf numFmtId="0" fontId="33" fillId="5" borderId="0" xfId="0" applyFont="1" applyFill="1"/>
    <xf numFmtId="0" fontId="17" fillId="0" borderId="1" xfId="2" applyFont="1" applyBorder="1" applyAlignment="1">
      <alignment horizontal="center" vertical="center" wrapText="1"/>
    </xf>
    <xf numFmtId="0" fontId="31" fillId="12" borderId="0" xfId="0" applyFont="1" applyFill="1"/>
    <xf numFmtId="0" fontId="16" fillId="12" borderId="0" xfId="0" applyFont="1" applyFill="1"/>
    <xf numFmtId="0" fontId="0" fillId="12" borderId="0" xfId="0" applyFill="1"/>
    <xf numFmtId="0" fontId="1" fillId="12" borderId="0" xfId="0" applyFont="1" applyFill="1"/>
    <xf numFmtId="0" fontId="2" fillId="12" borderId="0" xfId="0" applyFont="1" applyFill="1"/>
    <xf numFmtId="0" fontId="0" fillId="12" borderId="0" xfId="0" applyFill="1" applyAlignment="1">
      <alignment horizontal="right"/>
    </xf>
    <xf numFmtId="0" fontId="11" fillId="2" borderId="0" xfId="1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15" fillId="0" borderId="0" xfId="1" applyFont="1" applyFill="1" applyBorder="1" applyAlignment="1">
      <alignment horizontal="center" vertical="center"/>
    </xf>
    <xf numFmtId="0" fontId="22" fillId="0" borderId="0" xfId="0" applyFont="1"/>
    <xf numFmtId="0" fontId="13" fillId="0" borderId="0" xfId="0" applyFont="1"/>
    <xf numFmtId="0" fontId="13" fillId="0" borderId="0" xfId="2" applyFont="1" applyFill="1" applyBorder="1"/>
    <xf numFmtId="0" fontId="20" fillId="0" borderId="0" xfId="0" applyFont="1" applyBorder="1"/>
    <xf numFmtId="0" fontId="13" fillId="12" borderId="0" xfId="1" applyFont="1" applyFill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13" fillId="0" borderId="0" xfId="2" applyFont="1" applyBorder="1" applyAlignment="1">
      <alignment horizontal="left" vertical="center" wrapText="1"/>
    </xf>
    <xf numFmtId="0" fontId="21" fillId="12" borderId="0" xfId="0" applyFont="1" applyFill="1"/>
    <xf numFmtId="0" fontId="20" fillId="12" borderId="0" xfId="0" applyFont="1" applyFill="1"/>
    <xf numFmtId="0" fontId="13" fillId="0" borderId="0" xfId="1" applyFont="1" applyFill="1" applyBorder="1" applyAlignment="1">
      <alignment horizontal="right" vertical="center" wrapText="1"/>
    </xf>
    <xf numFmtId="0" fontId="13" fillId="0" borderId="0" xfId="1" applyFont="1" applyBorder="1" applyAlignment="1">
      <alignment horizontal="right" vertical="center" wrapText="1"/>
    </xf>
    <xf numFmtId="0" fontId="13" fillId="12" borderId="0" xfId="0" applyFont="1" applyFill="1"/>
    <xf numFmtId="0" fontId="13" fillId="0" borderId="0" xfId="1" applyFont="1" applyFill="1" applyBorder="1"/>
    <xf numFmtId="0" fontId="20" fillId="0" borderId="0" xfId="0" applyFont="1" applyFill="1" applyBorder="1"/>
    <xf numFmtId="0" fontId="13" fillId="0" borderId="1" xfId="2" applyFont="1" applyBorder="1" applyAlignment="1">
      <alignment horizontal="center" vertical="center" wrapText="1"/>
    </xf>
    <xf numFmtId="0" fontId="34" fillId="0" borderId="1" xfId="2" applyFont="1" applyBorder="1" applyAlignment="1">
      <alignment horizontal="center" vertical="center" wrapText="1"/>
    </xf>
    <xf numFmtId="0" fontId="34" fillId="0" borderId="1" xfId="2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left"/>
    </xf>
    <xf numFmtId="0" fontId="25" fillId="0" borderId="0" xfId="1" applyFont="1" applyFill="1" applyBorder="1" applyAlignment="1">
      <alignment horizontal="right" vertical="center" wrapText="1"/>
    </xf>
    <xf numFmtId="0" fontId="24" fillId="0" borderId="0" xfId="0" applyFont="1" applyAlignment="1">
      <alignment horizontal="right"/>
    </xf>
    <xf numFmtId="0" fontId="25" fillId="0" borderId="0" xfId="1" applyFont="1" applyBorder="1" applyAlignment="1">
      <alignment horizontal="right" vertical="center" wrapText="1"/>
    </xf>
    <xf numFmtId="0" fontId="25" fillId="0" borderId="0" xfId="2" applyFont="1" applyBorder="1" applyAlignment="1">
      <alignment horizontal="right" vertical="center" wrapText="1"/>
    </xf>
    <xf numFmtId="0" fontId="25" fillId="0" borderId="0" xfId="0" applyFont="1"/>
    <xf numFmtId="0" fontId="35" fillId="0" borderId="0" xfId="0" applyFont="1"/>
    <xf numFmtId="0" fontId="23" fillId="0" borderId="0" xfId="0" applyFont="1"/>
    <xf numFmtId="0" fontId="25" fillId="0" borderId="0" xfId="1" applyFont="1" applyFill="1" applyBorder="1"/>
    <xf numFmtId="0" fontId="24" fillId="0" borderId="0" xfId="0" applyFont="1" applyBorder="1"/>
    <xf numFmtId="0" fontId="11" fillId="5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left"/>
    </xf>
    <xf numFmtId="0" fontId="22" fillId="5" borderId="0" xfId="0" applyFont="1" applyFill="1" applyAlignment="1">
      <alignment horizontal="center"/>
    </xf>
    <xf numFmtId="0" fontId="13" fillId="0" borderId="1" xfId="2" applyFont="1" applyBorder="1" applyAlignment="1">
      <alignment horizontal="center" vertical="center" wrapText="1"/>
    </xf>
    <xf numFmtId="0" fontId="26" fillId="10" borderId="0" xfId="0" applyFont="1" applyFill="1"/>
    <xf numFmtId="0" fontId="21" fillId="10" borderId="0" xfId="0" applyFont="1" applyFill="1"/>
    <xf numFmtId="0" fontId="25" fillId="10" borderId="0" xfId="0" applyFont="1" applyFill="1"/>
    <xf numFmtId="0" fontId="13" fillId="10" borderId="0" xfId="0" applyFont="1" applyFill="1"/>
    <xf numFmtId="0" fontId="25" fillId="10" borderId="0" xfId="2" applyFont="1" applyFill="1" applyBorder="1" applyAlignment="1">
      <alignment horizontal="left"/>
    </xf>
    <xf numFmtId="0" fontId="24" fillId="0" borderId="0" xfId="0" applyFont="1" applyBorder="1" applyAlignment="1">
      <alignment horizontal="right"/>
    </xf>
    <xf numFmtId="0" fontId="25" fillId="10" borderId="0" xfId="0" applyFont="1" applyFill="1" applyBorder="1" applyAlignment="1">
      <alignment horizontal="right"/>
    </xf>
    <xf numFmtId="0" fontId="25" fillId="10" borderId="0" xfId="0" applyFont="1" applyFill="1" applyAlignment="1">
      <alignment horizontal="right"/>
    </xf>
    <xf numFmtId="0" fontId="23" fillId="10" borderId="0" xfId="1" applyFont="1" applyFill="1" applyBorder="1" applyAlignment="1">
      <alignment horizontal="left"/>
    </xf>
    <xf numFmtId="0" fontId="24" fillId="10" borderId="0" xfId="0" applyFont="1" applyFill="1" applyBorder="1"/>
    <xf numFmtId="0" fontId="25" fillId="10" borderId="0" xfId="1" applyFont="1" applyFill="1" applyBorder="1" applyAlignment="1">
      <alignment vertical="center" wrapText="1"/>
    </xf>
    <xf numFmtId="0" fontId="24" fillId="10" borderId="0" xfId="0" applyFont="1" applyFill="1"/>
    <xf numFmtId="0" fontId="25" fillId="0" borderId="0" xfId="1" applyFont="1" applyFill="1" applyBorder="1" applyAlignment="1">
      <alignment horizontal="right"/>
    </xf>
    <xf numFmtId="0" fontId="23" fillId="0" borderId="0" xfId="1" applyFont="1" applyBorder="1"/>
    <xf numFmtId="2" fontId="25" fillId="0" borderId="0" xfId="0" applyNumberFormat="1" applyFont="1"/>
    <xf numFmtId="0" fontId="22" fillId="10" borderId="0" xfId="0" applyFont="1" applyFill="1" applyAlignment="1">
      <alignment horizontal="left"/>
    </xf>
    <xf numFmtId="0" fontId="24" fillId="10" borderId="3" xfId="0" applyFont="1" applyFill="1" applyBorder="1"/>
    <xf numFmtId="0" fontId="23" fillId="5" borderId="0" xfId="1" applyFont="1" applyFill="1" applyBorder="1" applyAlignment="1">
      <alignment horizontal="center"/>
    </xf>
    <xf numFmtId="0" fontId="24" fillId="5" borderId="3" xfId="0" applyFont="1" applyFill="1" applyBorder="1"/>
    <xf numFmtId="0" fontId="25" fillId="5" borderId="0" xfId="1" applyFont="1" applyFill="1" applyBorder="1" applyAlignment="1">
      <alignment vertical="center" wrapText="1"/>
    </xf>
    <xf numFmtId="0" fontId="24" fillId="5" borderId="0" xfId="0" applyFont="1" applyFill="1" applyAlignment="1">
      <alignment horizontal="right"/>
    </xf>
    <xf numFmtId="0" fontId="11" fillId="13" borderId="0" xfId="1" applyFont="1" applyFill="1" applyBorder="1" applyAlignment="1">
      <alignment horizontal="left"/>
    </xf>
    <xf numFmtId="0" fontId="24" fillId="13" borderId="0" xfId="0" applyFont="1" applyFill="1" applyAlignment="1">
      <alignment horizontal="right"/>
    </xf>
    <xf numFmtId="0" fontId="26" fillId="13" borderId="0" xfId="0" applyFont="1" applyFill="1"/>
    <xf numFmtId="0" fontId="21" fillId="13" borderId="0" xfId="0" applyFont="1" applyFill="1"/>
    <xf numFmtId="0" fontId="24" fillId="13" borderId="0" xfId="0" applyFont="1" applyFill="1"/>
    <xf numFmtId="0" fontId="22" fillId="13" borderId="0" xfId="0" applyFont="1" applyFill="1" applyAlignment="1">
      <alignment horizontal="left"/>
    </xf>
    <xf numFmtId="0" fontId="24" fillId="13" borderId="3" xfId="0" applyFont="1" applyFill="1" applyBorder="1"/>
    <xf numFmtId="0" fontId="36" fillId="13" borderId="0" xfId="0" applyFont="1" applyFill="1"/>
    <xf numFmtId="0" fontId="22" fillId="13" borderId="0" xfId="0" applyFont="1" applyFill="1"/>
    <xf numFmtId="0" fontId="25" fillId="0" borderId="0" xfId="0" applyFont="1" applyFill="1"/>
    <xf numFmtId="0" fontId="23" fillId="11" borderId="0" xfId="1" applyFont="1" applyFill="1" applyBorder="1" applyAlignment="1">
      <alignment horizontal="center"/>
    </xf>
    <xf numFmtId="0" fontId="24" fillId="11" borderId="3" xfId="0" applyFont="1" applyFill="1" applyBorder="1"/>
    <xf numFmtId="0" fontId="24" fillId="11" borderId="0" xfId="0" applyFont="1" applyFill="1"/>
    <xf numFmtId="0" fontId="21" fillId="11" borderId="0" xfId="0" applyFont="1" applyFill="1"/>
    <xf numFmtId="0" fontId="26" fillId="11" borderId="0" xfId="0" applyFont="1" applyFill="1"/>
    <xf numFmtId="0" fontId="37" fillId="0" borderId="0" xfId="0" applyFont="1"/>
    <xf numFmtId="0" fontId="11" fillId="0" borderId="2" xfId="1" applyFont="1" applyFill="1" applyBorder="1" applyAlignment="1">
      <alignment horizontal="center"/>
    </xf>
    <xf numFmtId="0" fontId="13" fillId="0" borderId="0" xfId="2" applyFont="1" applyBorder="1" applyAlignment="1">
      <alignment horizontal="right" vertical="center" wrapText="1"/>
    </xf>
    <xf numFmtId="0" fontId="12" fillId="0" borderId="0" xfId="0" applyFont="1" applyAlignment="1">
      <alignment horizontal="right"/>
    </xf>
    <xf numFmtId="0" fontId="38" fillId="0" borderId="0" xfId="0" applyFont="1"/>
    <xf numFmtId="0" fontId="13" fillId="0" borderId="0" xfId="1" applyFont="1" applyFill="1" applyBorder="1" applyAlignment="1">
      <alignment horizontal="right"/>
    </xf>
    <xf numFmtId="0" fontId="11" fillId="10" borderId="0" xfId="1" applyFont="1" applyFill="1" applyBorder="1" applyAlignment="1">
      <alignment horizontal="left"/>
    </xf>
    <xf numFmtId="0" fontId="12" fillId="10" borderId="0" xfId="0" applyFont="1" applyFill="1" applyBorder="1"/>
    <xf numFmtId="0" fontId="13" fillId="10" borderId="0" xfId="1" applyFont="1" applyFill="1" applyBorder="1" applyAlignment="1">
      <alignment vertical="center" wrapText="1"/>
    </xf>
    <xf numFmtId="0" fontId="14" fillId="10" borderId="0" xfId="0" applyFont="1" applyFill="1"/>
    <xf numFmtId="0" fontId="12" fillId="10" borderId="0" xfId="0" applyFont="1" applyFill="1"/>
    <xf numFmtId="0" fontId="13" fillId="10" borderId="0" xfId="1" applyFont="1" applyFill="1" applyBorder="1" applyAlignment="1">
      <alignment horizontal="left"/>
    </xf>
    <xf numFmtId="0" fontId="20" fillId="10" borderId="0" xfId="0" applyFont="1" applyFill="1" applyBorder="1" applyAlignment="1">
      <alignment horizontal="right"/>
    </xf>
    <xf numFmtId="0" fontId="13" fillId="10" borderId="0" xfId="1" applyFont="1" applyFill="1" applyBorder="1" applyAlignment="1">
      <alignment horizontal="right" vertical="center" wrapText="1"/>
    </xf>
    <xf numFmtId="0" fontId="38" fillId="10" borderId="0" xfId="0" applyFont="1" applyFill="1"/>
    <xf numFmtId="0" fontId="13" fillId="0" borderId="0" xfId="0" applyFont="1" applyAlignment="1">
      <alignment horizontal="right"/>
    </xf>
    <xf numFmtId="0" fontId="21" fillId="8" borderId="0" xfId="0" applyFont="1" applyFill="1"/>
    <xf numFmtId="0" fontId="20" fillId="8" borderId="0" xfId="0" applyFont="1" applyFill="1"/>
    <xf numFmtId="2" fontId="40" fillId="10" borderId="3" xfId="0" applyNumberFormat="1" applyFont="1" applyFill="1" applyBorder="1"/>
    <xf numFmtId="2" fontId="40" fillId="10" borderId="3" xfId="0" applyNumberFormat="1" applyFont="1" applyFill="1" applyBorder="1" applyAlignment="1">
      <alignment horizontal="right"/>
    </xf>
    <xf numFmtId="43" fontId="40" fillId="10" borderId="10" xfId="6" applyFont="1" applyFill="1" applyBorder="1"/>
    <xf numFmtId="0" fontId="31" fillId="10" borderId="0" xfId="0" applyFont="1" applyFill="1"/>
    <xf numFmtId="0" fontId="31" fillId="10" borderId="0" xfId="0" applyFont="1" applyFill="1" applyAlignment="1">
      <alignment horizontal="right"/>
    </xf>
    <xf numFmtId="0" fontId="17" fillId="10" borderId="0" xfId="0" applyFont="1" applyFill="1" applyAlignment="1">
      <alignment horizontal="left"/>
    </xf>
    <xf numFmtId="0" fontId="40" fillId="10" borderId="12" xfId="5" applyFont="1" applyFill="1" applyBorder="1" applyAlignment="1">
      <alignment horizontal="center" vertical="center" wrapText="1"/>
    </xf>
    <xf numFmtId="0" fontId="40" fillId="10" borderId="12" xfId="4" applyFont="1" applyFill="1" applyBorder="1" applyAlignment="1">
      <alignment horizontal="center" vertical="center" wrapText="1"/>
    </xf>
    <xf numFmtId="0" fontId="37" fillId="10" borderId="0" xfId="0" applyFont="1" applyFill="1" applyBorder="1" applyAlignment="1">
      <alignment horizontal="center" vertical="center" wrapText="1"/>
    </xf>
    <xf numFmtId="43" fontId="37" fillId="10" borderId="10" xfId="6" applyFont="1" applyFill="1" applyBorder="1" applyAlignment="1">
      <alignment horizontal="center" vertical="center" wrapText="1"/>
    </xf>
    <xf numFmtId="0" fontId="40" fillId="10" borderId="3" xfId="5" applyFont="1" applyFill="1" applyBorder="1" applyAlignment="1">
      <alignment horizontal="center" vertical="center" wrapText="1"/>
    </xf>
    <xf numFmtId="0" fontId="40" fillId="10" borderId="9" xfId="4" applyFont="1" applyFill="1" applyBorder="1" applyAlignment="1">
      <alignment horizontal="center" vertical="center" wrapText="1"/>
    </xf>
    <xf numFmtId="0" fontId="40" fillId="10" borderId="0" xfId="4" applyFont="1" applyFill="1" applyBorder="1" applyAlignment="1">
      <alignment horizontal="center" vertical="center" wrapText="1"/>
    </xf>
    <xf numFmtId="0" fontId="17" fillId="10" borderId="0" xfId="1" applyFont="1" applyFill="1" applyBorder="1" applyAlignment="1">
      <alignment horizontal="center"/>
    </xf>
    <xf numFmtId="2" fontId="40" fillId="10" borderId="10" xfId="0" applyNumberFormat="1" applyFont="1" applyFill="1" applyBorder="1"/>
    <xf numFmtId="2" fontId="40" fillId="10" borderId="0" xfId="0" applyNumberFormat="1" applyFont="1" applyFill="1" applyBorder="1"/>
    <xf numFmtId="0" fontId="17" fillId="10" borderId="0" xfId="1" applyFont="1" applyFill="1" applyBorder="1"/>
    <xf numFmtId="0" fontId="40" fillId="10" borderId="3" xfId="0" applyFont="1" applyFill="1" applyBorder="1"/>
    <xf numFmtId="0" fontId="40" fillId="10" borderId="10" xfId="0" applyFont="1" applyFill="1" applyBorder="1"/>
    <xf numFmtId="0" fontId="40" fillId="10" borderId="0" xfId="0" applyFont="1" applyFill="1" applyBorder="1"/>
    <xf numFmtId="0" fontId="17" fillId="10" borderId="0" xfId="1" applyFont="1" applyFill="1" applyBorder="1" applyAlignment="1">
      <alignment horizontal="left"/>
    </xf>
    <xf numFmtId="0" fontId="17" fillId="10" borderId="2" xfId="1" applyFont="1" applyFill="1" applyBorder="1"/>
    <xf numFmtId="0" fontId="31" fillId="10" borderId="2" xfId="0" applyFont="1" applyFill="1" applyBorder="1"/>
    <xf numFmtId="0" fontId="17" fillId="10" borderId="2" xfId="4" applyFont="1" applyFill="1" applyBorder="1"/>
    <xf numFmtId="0" fontId="17" fillId="10" borderId="0" xfId="2" applyFont="1" applyFill="1" applyBorder="1"/>
    <xf numFmtId="0" fontId="17" fillId="10" borderId="0" xfId="2" applyFont="1" applyFill="1" applyBorder="1" applyAlignment="1">
      <alignment horizontal="left"/>
    </xf>
    <xf numFmtId="0" fontId="31" fillId="10" borderId="0" xfId="0" applyFont="1" applyFill="1" applyBorder="1"/>
    <xf numFmtId="43" fontId="39" fillId="10" borderId="0" xfId="6" applyFont="1" applyFill="1"/>
    <xf numFmtId="0" fontId="31" fillId="10" borderId="0" xfId="0" applyFont="1" applyFill="1" applyBorder="1" applyAlignment="1">
      <alignment horizontal="left"/>
    </xf>
    <xf numFmtId="0" fontId="31" fillId="14" borderId="2" xfId="0" applyFont="1" applyFill="1" applyBorder="1"/>
    <xf numFmtId="0" fontId="31" fillId="10" borderId="0" xfId="0" applyFont="1" applyFill="1" applyAlignment="1">
      <alignment horizontal="left"/>
    </xf>
    <xf numFmtId="43" fontId="17" fillId="10" borderId="10" xfId="6" applyFont="1" applyFill="1" applyBorder="1"/>
    <xf numFmtId="2" fontId="17" fillId="10" borderId="3" xfId="0" applyNumberFormat="1" applyFont="1" applyFill="1" applyBorder="1"/>
    <xf numFmtId="49" fontId="31" fillId="10" borderId="0" xfId="0" applyNumberFormat="1" applyFont="1" applyFill="1" applyAlignment="1">
      <alignment horizontal="right"/>
    </xf>
    <xf numFmtId="0" fontId="31" fillId="10" borderId="0" xfId="0" applyFont="1" applyFill="1" applyAlignment="1">
      <alignment horizontal="center" vertical="center" wrapText="1"/>
    </xf>
    <xf numFmtId="0" fontId="37" fillId="10" borderId="0" xfId="0" applyFont="1" applyFill="1"/>
    <xf numFmtId="43" fontId="40" fillId="10" borderId="0" xfId="6" applyFont="1" applyFill="1"/>
    <xf numFmtId="0" fontId="41" fillId="10" borderId="0" xfId="0" applyFont="1" applyFill="1"/>
    <xf numFmtId="0" fontId="37" fillId="10" borderId="8" xfId="0" applyFont="1" applyFill="1" applyBorder="1"/>
    <xf numFmtId="43" fontId="40" fillId="10" borderId="12" xfId="6" applyFont="1" applyFill="1" applyBorder="1"/>
    <xf numFmtId="0" fontId="37" fillId="10" borderId="12" xfId="0" applyFont="1" applyFill="1" applyBorder="1"/>
    <xf numFmtId="0" fontId="37" fillId="10" borderId="11" xfId="0" applyFont="1" applyFill="1" applyBorder="1"/>
    <xf numFmtId="0" fontId="17" fillId="10" borderId="0" xfId="1" applyFont="1" applyFill="1" applyBorder="1" applyAlignment="1">
      <alignment horizontal="right" vertical="center" wrapText="1"/>
    </xf>
    <xf numFmtId="0" fontId="17" fillId="10" borderId="2" xfId="1" applyFont="1" applyFill="1" applyBorder="1" applyAlignment="1">
      <alignment horizontal="right" vertical="center" wrapText="1"/>
    </xf>
    <xf numFmtId="0" fontId="17" fillId="10" borderId="0" xfId="1" applyFont="1" applyFill="1" applyBorder="1" applyAlignment="1">
      <alignment horizontal="center" vertical="center" wrapText="1"/>
    </xf>
    <xf numFmtId="0" fontId="31" fillId="10" borderId="0" xfId="0" applyFont="1" applyFill="1" applyBorder="1" applyAlignment="1">
      <alignment horizontal="center" vertical="center" wrapText="1"/>
    </xf>
    <xf numFmtId="0" fontId="31" fillId="10" borderId="2" xfId="0" applyFont="1" applyFill="1" applyBorder="1" applyAlignment="1">
      <alignment horizontal="right" vertical="center" wrapText="1"/>
    </xf>
    <xf numFmtId="0" fontId="17" fillId="10" borderId="0" xfId="0" applyFont="1" applyFill="1" applyBorder="1" applyAlignment="1">
      <alignment horizontal="right" vertical="center" wrapText="1"/>
    </xf>
    <xf numFmtId="0" fontId="31" fillId="10" borderId="8" xfId="0" applyFont="1" applyFill="1" applyBorder="1" applyAlignment="1">
      <alignment horizontal="center" vertical="center" wrapText="1"/>
    </xf>
    <xf numFmtId="0" fontId="40" fillId="10" borderId="0" xfId="1" applyFont="1" applyFill="1" applyBorder="1" applyAlignment="1">
      <alignment horizontal="center" vertical="center" wrapText="1"/>
    </xf>
    <xf numFmtId="0" fontId="37" fillId="10" borderId="2" xfId="0" applyFont="1" applyFill="1" applyBorder="1" applyAlignment="1">
      <alignment horizontal="center" vertical="center" wrapText="1"/>
    </xf>
    <xf numFmtId="0" fontId="37" fillId="10" borderId="0" xfId="0" applyFont="1" applyFill="1" applyAlignment="1">
      <alignment horizontal="center" vertical="center" wrapText="1"/>
    </xf>
    <xf numFmtId="0" fontId="37" fillId="10" borderId="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40" fillId="10" borderId="9" xfId="4" applyFont="1" applyFill="1" applyBorder="1" applyAlignment="1">
      <alignment horizontal="center" vertical="center" wrapText="1"/>
    </xf>
    <xf numFmtId="0" fontId="40" fillId="10" borderId="10" xfId="4" applyFont="1" applyFill="1" applyBorder="1" applyAlignment="1">
      <alignment horizontal="center" vertical="center" wrapText="1"/>
    </xf>
    <xf numFmtId="0" fontId="40" fillId="10" borderId="12" xfId="4" applyFont="1" applyFill="1" applyBorder="1" applyAlignment="1">
      <alignment horizontal="center" vertical="center" wrapText="1"/>
    </xf>
    <xf numFmtId="0" fontId="40" fillId="10" borderId="1" xfId="4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center" wrapText="1"/>
    </xf>
    <xf numFmtId="0" fontId="40" fillId="10" borderId="7" xfId="4" applyFont="1" applyFill="1" applyBorder="1" applyAlignment="1">
      <alignment horizontal="center" vertical="center" wrapText="1"/>
    </xf>
    <xf numFmtId="0" fontId="40" fillId="10" borderId="11" xfId="4" applyFont="1" applyFill="1" applyBorder="1" applyAlignment="1">
      <alignment horizontal="center" vertical="center" wrapText="1"/>
    </xf>
    <xf numFmtId="0" fontId="42" fillId="10" borderId="5" xfId="0" applyFont="1" applyFill="1" applyBorder="1" applyAlignment="1">
      <alignment horizontal="center" vertical="center" wrapText="1"/>
    </xf>
    <xf numFmtId="0" fontId="42" fillId="10" borderId="13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/>
    </xf>
    <xf numFmtId="0" fontId="3" fillId="0" borderId="5" xfId="2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5" fillId="0" borderId="1" xfId="2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10" borderId="1" xfId="2" applyFont="1" applyFill="1" applyBorder="1" applyAlignment="1">
      <alignment horizontal="center"/>
    </xf>
    <xf numFmtId="0" fontId="3" fillId="10" borderId="5" xfId="2" applyFont="1" applyFill="1" applyBorder="1" applyAlignment="1">
      <alignment horizontal="center"/>
    </xf>
    <xf numFmtId="0" fontId="4" fillId="4" borderId="1" xfId="2" applyFont="1" applyFill="1" applyBorder="1" applyAlignment="1">
      <alignment horizontal="center"/>
    </xf>
    <xf numFmtId="0" fontId="4" fillId="4" borderId="5" xfId="2" applyFont="1" applyFill="1" applyBorder="1" applyAlignment="1">
      <alignment horizontal="center"/>
    </xf>
    <xf numFmtId="0" fontId="15" fillId="0" borderId="6" xfId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12" borderId="1" xfId="2" applyFont="1" applyFill="1" applyBorder="1" applyAlignment="1">
      <alignment horizontal="center"/>
    </xf>
    <xf numFmtId="0" fontId="17" fillId="12" borderId="5" xfId="2" applyFont="1" applyFill="1" applyBorder="1" applyAlignment="1">
      <alignment horizontal="center"/>
    </xf>
    <xf numFmtId="0" fontId="17" fillId="0" borderId="1" xfId="2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0" borderId="5" xfId="2" applyFont="1" applyFill="1" applyBorder="1" applyAlignment="1">
      <alignment horizontal="center"/>
    </xf>
    <xf numFmtId="0" fontId="11" fillId="0" borderId="6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3" fillId="10" borderId="1" xfId="2" applyFont="1" applyFill="1" applyBorder="1" applyAlignment="1">
      <alignment horizontal="center"/>
    </xf>
    <xf numFmtId="0" fontId="13" fillId="10" borderId="5" xfId="2" applyFont="1" applyFill="1" applyBorder="1" applyAlignment="1">
      <alignment horizontal="center"/>
    </xf>
  </cellXfs>
  <cellStyles count="7">
    <cellStyle name="Millares" xfId="6" builtinId="3"/>
    <cellStyle name="Normal" xfId="0" builtinId="0"/>
    <cellStyle name="Normal 2" xfId="1"/>
    <cellStyle name="Normal 3" xfId="2"/>
    <cellStyle name="Normal 3 2" xfId="4"/>
    <cellStyle name="Normal 3 3" xfId="3"/>
    <cellStyle name="Normal 3_bocas el Toro IPA-trabajado" xfId="5"/>
  </cellStyles>
  <dxfs count="0"/>
  <tableStyles count="0" defaultTableStyle="TableStyleMedium2" defaultPivotStyle="PivotStyleLight16"/>
  <colors>
    <mruColors>
      <color rgb="FF15E915"/>
      <color rgb="FF12C8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gonzalez\AppData\Local\Microsoft\Windows\Temporary%20Internet%20Files\Content.Outlook\W7AEJNT1\PRODUC_DETAL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317">
          <cell r="D1317" t="str">
            <v>47732</v>
          </cell>
        </row>
        <row r="5568">
          <cell r="B5568" t="str">
            <v>0201</v>
          </cell>
          <cell r="C5568" t="str">
            <v>Azadones (con mango)</v>
          </cell>
          <cell r="D5568" t="str">
            <v/>
          </cell>
        </row>
        <row r="5569">
          <cell r="B5569" t="str">
            <v/>
          </cell>
          <cell r="C5569" t="str">
            <v>0701</v>
          </cell>
          <cell r="D5569" t="str">
            <v>47732</v>
          </cell>
          <cell r="E5569">
            <v>429211</v>
          </cell>
          <cell r="F5569">
            <v>7</v>
          </cell>
          <cell r="G5569">
            <v>9.9499999999999993</v>
          </cell>
          <cell r="H5569">
            <v>6</v>
          </cell>
          <cell r="I5569">
            <v>9.9499999999999993</v>
          </cell>
        </row>
        <row r="5570">
          <cell r="B5570" t="str">
            <v/>
          </cell>
          <cell r="C5570" t="str">
            <v>0702</v>
          </cell>
          <cell r="D5570" t="str">
            <v>47732</v>
          </cell>
          <cell r="E5570">
            <v>429211</v>
          </cell>
          <cell r="F5570">
            <v>7</v>
          </cell>
          <cell r="H5570">
            <v>3</v>
          </cell>
        </row>
        <row r="5571">
          <cell r="B5571" t="str">
            <v/>
          </cell>
          <cell r="C5571" t="str">
            <v>0706</v>
          </cell>
          <cell r="D5571" t="str">
            <v>47732</v>
          </cell>
          <cell r="E5571">
            <v>429211</v>
          </cell>
          <cell r="F5571">
            <v>7</v>
          </cell>
          <cell r="G5571">
            <v>18</v>
          </cell>
          <cell r="H5571">
            <v>20</v>
          </cell>
          <cell r="I5571">
            <v>18</v>
          </cell>
        </row>
        <row r="5572">
          <cell r="B5572" t="str">
            <v/>
          </cell>
          <cell r="C5572" t="str">
            <v>0716</v>
          </cell>
          <cell r="D5572" t="str">
            <v>47732</v>
          </cell>
          <cell r="E5572">
            <v>429211</v>
          </cell>
          <cell r="F5572">
            <v>7</v>
          </cell>
          <cell r="G5572">
            <v>9.35</v>
          </cell>
          <cell r="H5572">
            <v>50</v>
          </cell>
          <cell r="I5572">
            <v>9.35</v>
          </cell>
        </row>
        <row r="5573">
          <cell r="B5573" t="str">
            <v/>
          </cell>
          <cell r="C5573" t="str">
            <v>0720</v>
          </cell>
          <cell r="D5573" t="str">
            <v>47732</v>
          </cell>
          <cell r="E5573">
            <v>429211</v>
          </cell>
          <cell r="F5573">
            <v>7</v>
          </cell>
          <cell r="G5573">
            <v>12.63</v>
          </cell>
          <cell r="I5573">
            <v>12.63</v>
          </cell>
        </row>
        <row r="5574">
          <cell r="B5574" t="str">
            <v/>
          </cell>
          <cell r="C5574" t="str">
            <v>0727</v>
          </cell>
          <cell r="D5574" t="str">
            <v>47732</v>
          </cell>
          <cell r="E5574">
            <v>429211</v>
          </cell>
          <cell r="F5574">
            <v>7</v>
          </cell>
          <cell r="G5574">
            <v>9.3000000000000007</v>
          </cell>
          <cell r="I5574">
            <v>9.3000000000000007</v>
          </cell>
        </row>
        <row r="5575">
          <cell r="B5575" t="str">
            <v/>
          </cell>
          <cell r="C5575" t="str">
            <v>0733</v>
          </cell>
          <cell r="D5575" t="str">
            <v>47732</v>
          </cell>
          <cell r="E5575">
            <v>429211</v>
          </cell>
          <cell r="F5575">
            <v>7</v>
          </cell>
          <cell r="G5575">
            <v>12.63</v>
          </cell>
          <cell r="I5575">
            <v>12.63</v>
          </cell>
        </row>
        <row r="5576">
          <cell r="B5576" t="str">
            <v/>
          </cell>
          <cell r="C5576" t="str">
            <v>0735</v>
          </cell>
          <cell r="D5576" t="str">
            <v>47732</v>
          </cell>
          <cell r="E5576">
            <v>429211</v>
          </cell>
          <cell r="F5576">
            <v>7</v>
          </cell>
          <cell r="G5576">
            <v>9.5</v>
          </cell>
          <cell r="H5576">
            <v>12</v>
          </cell>
          <cell r="I5576">
            <v>9.5</v>
          </cell>
        </row>
        <row r="5577">
          <cell r="B5577" t="str">
            <v/>
          </cell>
          <cell r="C5577" t="str">
            <v>0739</v>
          </cell>
          <cell r="D5577" t="str">
            <v>47732</v>
          </cell>
          <cell r="E5577">
            <v>429211</v>
          </cell>
          <cell r="F5577">
            <v>7</v>
          </cell>
          <cell r="G5577">
            <v>8.75</v>
          </cell>
          <cell r="H5577">
            <v>3</v>
          </cell>
          <cell r="I5577">
            <v>8.75</v>
          </cell>
        </row>
        <row r="5578">
          <cell r="B5578" t="str">
            <v/>
          </cell>
          <cell r="C5578" t="str">
            <v>0742</v>
          </cell>
          <cell r="D5578" t="str">
            <v>47732</v>
          </cell>
          <cell r="E5578">
            <v>429211</v>
          </cell>
          <cell r="F5578">
            <v>7</v>
          </cell>
          <cell r="G5578">
            <v>9.5</v>
          </cell>
          <cell r="H5578">
            <v>2</v>
          </cell>
          <cell r="I5578">
            <v>9.5</v>
          </cell>
        </row>
        <row r="5579">
          <cell r="B5579" t="str">
            <v/>
          </cell>
          <cell r="C5579" t="str">
            <v>0743</v>
          </cell>
          <cell r="D5579" t="str">
            <v>47732</v>
          </cell>
          <cell r="E5579">
            <v>429211</v>
          </cell>
          <cell r="F5579">
            <v>7</v>
          </cell>
          <cell r="G5579">
            <v>12</v>
          </cell>
          <cell r="H5579">
            <v>24</v>
          </cell>
          <cell r="I5579">
            <v>12</v>
          </cell>
        </row>
        <row r="5580">
          <cell r="B5580" t="str">
            <v/>
          </cell>
          <cell r="C5580" t="str">
            <v>0744</v>
          </cell>
          <cell r="D5580" t="str">
            <v>47732</v>
          </cell>
          <cell r="E5580">
            <v>429211</v>
          </cell>
          <cell r="F5580">
            <v>7</v>
          </cell>
          <cell r="G5580">
            <v>12.95</v>
          </cell>
          <cell r="H5580">
            <v>25</v>
          </cell>
          <cell r="I5580">
            <v>12.95</v>
          </cell>
        </row>
        <row r="5581">
          <cell r="B5581" t="str">
            <v>0202</v>
          </cell>
          <cell r="C5581" t="str">
            <v>Azadones (sin mango)</v>
          </cell>
          <cell r="D5581" t="str">
            <v/>
          </cell>
        </row>
        <row r="5582">
          <cell r="B5582" t="str">
            <v/>
          </cell>
          <cell r="C5582" t="str">
            <v>0702</v>
          </cell>
          <cell r="D5582" t="str">
            <v>47732</v>
          </cell>
          <cell r="E5582">
            <v>429211</v>
          </cell>
          <cell r="F5582">
            <v>16</v>
          </cell>
          <cell r="G5582">
            <v>4.75</v>
          </cell>
          <cell r="H5582">
            <v>4</v>
          </cell>
          <cell r="I5582">
            <v>4.75</v>
          </cell>
        </row>
        <row r="5583">
          <cell r="B5583" t="str">
            <v/>
          </cell>
          <cell r="C5583" t="str">
            <v>0706</v>
          </cell>
          <cell r="D5583" t="str">
            <v>47732</v>
          </cell>
          <cell r="E5583">
            <v>429211</v>
          </cell>
          <cell r="F5583">
            <v>16</v>
          </cell>
          <cell r="G5583">
            <v>7.5</v>
          </cell>
          <cell r="H5583">
            <v>5</v>
          </cell>
          <cell r="I5583">
            <v>7.5</v>
          </cell>
        </row>
        <row r="5584">
          <cell r="B5584" t="str">
            <v/>
          </cell>
          <cell r="C5584" t="str">
            <v>0720</v>
          </cell>
          <cell r="D5584" t="str">
            <v>47732</v>
          </cell>
          <cell r="E5584">
            <v>429211</v>
          </cell>
          <cell r="F5584">
            <v>16</v>
          </cell>
          <cell r="G5584">
            <v>4.9800000000000004</v>
          </cell>
          <cell r="I5584">
            <v>4.9800000000000004</v>
          </cell>
        </row>
        <row r="5585">
          <cell r="B5585" t="str">
            <v/>
          </cell>
          <cell r="C5585" t="str">
            <v>0727</v>
          </cell>
          <cell r="D5585" t="str">
            <v>47732</v>
          </cell>
          <cell r="E5585">
            <v>429211</v>
          </cell>
          <cell r="F5585">
            <v>16</v>
          </cell>
          <cell r="G5585">
            <v>4.8</v>
          </cell>
          <cell r="I5585">
            <v>4.8</v>
          </cell>
        </row>
        <row r="5586">
          <cell r="B5586" t="str">
            <v/>
          </cell>
          <cell r="C5586" t="str">
            <v>0733</v>
          </cell>
          <cell r="D5586" t="str">
            <v>47732</v>
          </cell>
          <cell r="E5586">
            <v>429211</v>
          </cell>
          <cell r="F5586">
            <v>16</v>
          </cell>
          <cell r="G5586">
            <v>4.88</v>
          </cell>
          <cell r="I5586">
            <v>4.9800000000000004</v>
          </cell>
        </row>
        <row r="5587">
          <cell r="B5587" t="str">
            <v/>
          </cell>
          <cell r="C5587" t="str">
            <v>0738</v>
          </cell>
          <cell r="D5587" t="str">
            <v>47732</v>
          </cell>
          <cell r="E5587">
            <v>429211</v>
          </cell>
          <cell r="F5587">
            <v>16</v>
          </cell>
          <cell r="G5587">
            <v>5.5</v>
          </cell>
          <cell r="H5587">
            <v>2</v>
          </cell>
          <cell r="I5587">
            <v>5.5</v>
          </cell>
        </row>
        <row r="5588">
          <cell r="B5588" t="str">
            <v/>
          </cell>
          <cell r="C5588" t="str">
            <v>0739</v>
          </cell>
          <cell r="D5588" t="str">
            <v>47732</v>
          </cell>
          <cell r="E5588">
            <v>429211</v>
          </cell>
          <cell r="F5588">
            <v>16</v>
          </cell>
          <cell r="G5588">
            <v>3.25</v>
          </cell>
          <cell r="H5588">
            <v>3</v>
          </cell>
          <cell r="I5588">
            <v>3.25</v>
          </cell>
        </row>
        <row r="5589">
          <cell r="B5589" t="str">
            <v/>
          </cell>
          <cell r="C5589" t="str">
            <v>0742</v>
          </cell>
          <cell r="D5589" t="str">
            <v>47732</v>
          </cell>
          <cell r="E5589">
            <v>429211</v>
          </cell>
          <cell r="F5589">
            <v>16</v>
          </cell>
          <cell r="G5589">
            <v>7</v>
          </cell>
          <cell r="H5589">
            <v>4</v>
          </cell>
          <cell r="I5589">
            <v>7</v>
          </cell>
        </row>
        <row r="5590">
          <cell r="B5590" t="str">
            <v/>
          </cell>
          <cell r="C5590" t="str">
            <v>0745</v>
          </cell>
          <cell r="D5590" t="str">
            <v>47732</v>
          </cell>
          <cell r="E5590">
            <v>429211</v>
          </cell>
          <cell r="F5590">
            <v>16</v>
          </cell>
          <cell r="G5590">
            <v>6.5</v>
          </cell>
          <cell r="I5590">
            <v>6.5</v>
          </cell>
        </row>
        <row r="5591">
          <cell r="B5591" t="str">
            <v/>
          </cell>
          <cell r="C5591" t="str">
            <v>0747</v>
          </cell>
          <cell r="D5591" t="str">
            <v>47732</v>
          </cell>
          <cell r="E5591">
            <v>429211</v>
          </cell>
          <cell r="F5591">
            <v>16</v>
          </cell>
          <cell r="G5591">
            <v>6.95</v>
          </cell>
          <cell r="I5591">
            <v>6.95</v>
          </cell>
        </row>
        <row r="5592">
          <cell r="B5592" t="str">
            <v>0203</v>
          </cell>
          <cell r="C5592" t="str">
            <v>Coas (con mango)</v>
          </cell>
          <cell r="D5592" t="str">
            <v/>
          </cell>
        </row>
        <row r="5593">
          <cell r="B5593" t="str">
            <v/>
          </cell>
          <cell r="C5593" t="str">
            <v>0701</v>
          </cell>
          <cell r="D5593" t="str">
            <v>47732</v>
          </cell>
          <cell r="E5593">
            <v>429211</v>
          </cell>
          <cell r="F5593">
            <v>7</v>
          </cell>
          <cell r="G5593">
            <v>9.9499999999999993</v>
          </cell>
          <cell r="H5593">
            <v>6</v>
          </cell>
          <cell r="I5593">
            <v>9.9499999999999993</v>
          </cell>
        </row>
        <row r="5594">
          <cell r="B5594" t="str">
            <v/>
          </cell>
          <cell r="C5594" t="str">
            <v>0719</v>
          </cell>
          <cell r="D5594" t="str">
            <v>47732</v>
          </cell>
          <cell r="E5594">
            <v>429211</v>
          </cell>
          <cell r="F5594">
            <v>7</v>
          </cell>
          <cell r="G5594">
            <v>9.35</v>
          </cell>
          <cell r="H5594">
            <v>0</v>
          </cell>
          <cell r="I5594">
            <v>10.27</v>
          </cell>
        </row>
        <row r="5595">
          <cell r="B5595" t="str">
            <v/>
          </cell>
          <cell r="C5595" t="str">
            <v>0739</v>
          </cell>
          <cell r="D5595" t="str">
            <v>47732</v>
          </cell>
          <cell r="E5595">
            <v>429211</v>
          </cell>
          <cell r="F5595">
            <v>7</v>
          </cell>
          <cell r="G5595">
            <v>8.19</v>
          </cell>
          <cell r="H5595">
            <v>3</v>
          </cell>
          <cell r="I5595">
            <v>8.19</v>
          </cell>
        </row>
        <row r="5596">
          <cell r="B5596" t="str">
            <v/>
          </cell>
          <cell r="C5596" t="str">
            <v>0743</v>
          </cell>
          <cell r="D5596" t="str">
            <v>47732</v>
          </cell>
          <cell r="E5596">
            <v>429211</v>
          </cell>
          <cell r="F5596">
            <v>7</v>
          </cell>
          <cell r="G5596">
            <v>12</v>
          </cell>
          <cell r="H5596">
            <v>24</v>
          </cell>
          <cell r="I5596">
            <v>12</v>
          </cell>
        </row>
        <row r="5597">
          <cell r="B5597" t="str">
            <v/>
          </cell>
          <cell r="C5597" t="str">
            <v>0744</v>
          </cell>
          <cell r="D5597" t="str">
            <v>47732</v>
          </cell>
          <cell r="E5597">
            <v>429211</v>
          </cell>
          <cell r="F5597">
            <v>7</v>
          </cell>
          <cell r="G5597">
            <v>15</v>
          </cell>
          <cell r="H5597">
            <v>20</v>
          </cell>
          <cell r="I5597">
            <v>15</v>
          </cell>
        </row>
        <row r="5598">
          <cell r="B5598" t="str">
            <v>0204</v>
          </cell>
          <cell r="C5598" t="str">
            <v>Coas (sin mango)</v>
          </cell>
          <cell r="D5598" t="str">
            <v/>
          </cell>
        </row>
        <row r="5599">
          <cell r="B5599" t="str">
            <v/>
          </cell>
          <cell r="C5599" t="str">
            <v>0706</v>
          </cell>
          <cell r="D5599" t="str">
            <v>47732</v>
          </cell>
          <cell r="E5599">
            <v>429211</v>
          </cell>
          <cell r="F5599">
            <v>16</v>
          </cell>
          <cell r="G5599">
            <v>5.5</v>
          </cell>
          <cell r="H5599">
            <v>20</v>
          </cell>
          <cell r="I5599">
            <v>5.5</v>
          </cell>
        </row>
        <row r="5600">
          <cell r="B5600" t="str">
            <v/>
          </cell>
          <cell r="C5600" t="str">
            <v>0707</v>
          </cell>
          <cell r="D5600" t="str">
            <v>47732</v>
          </cell>
          <cell r="E5600">
            <v>429211</v>
          </cell>
          <cell r="F5600">
            <v>16</v>
          </cell>
          <cell r="G5600">
            <v>5</v>
          </cell>
          <cell r="H5600">
            <v>34</v>
          </cell>
          <cell r="I5600">
            <v>6.6</v>
          </cell>
        </row>
        <row r="5601">
          <cell r="B5601" t="str">
            <v/>
          </cell>
          <cell r="C5601" t="str">
            <v>0709</v>
          </cell>
          <cell r="D5601" t="str">
            <v>47732</v>
          </cell>
          <cell r="E5601">
            <v>429211</v>
          </cell>
          <cell r="F5601">
            <v>16</v>
          </cell>
          <cell r="G5601">
            <v>7.75</v>
          </cell>
          <cell r="H5601">
            <v>9</v>
          </cell>
          <cell r="I5601">
            <v>4.75</v>
          </cell>
        </row>
        <row r="5602">
          <cell r="B5602" t="str">
            <v/>
          </cell>
          <cell r="C5602" t="str">
            <v>0717</v>
          </cell>
          <cell r="D5602" t="str">
            <v>47732</v>
          </cell>
          <cell r="E5602">
            <v>429211</v>
          </cell>
          <cell r="F5602">
            <v>16</v>
          </cell>
          <cell r="G5602">
            <v>5</v>
          </cell>
          <cell r="I5602">
            <v>5</v>
          </cell>
        </row>
        <row r="5603">
          <cell r="B5603" t="str">
            <v/>
          </cell>
          <cell r="C5603" t="str">
            <v>0720</v>
          </cell>
          <cell r="D5603" t="str">
            <v>47732</v>
          </cell>
          <cell r="E5603">
            <v>429211</v>
          </cell>
          <cell r="F5603">
            <v>16</v>
          </cell>
          <cell r="G5603">
            <v>5.15</v>
          </cell>
          <cell r="I5603">
            <v>5.15</v>
          </cell>
        </row>
        <row r="5604">
          <cell r="B5604" t="str">
            <v/>
          </cell>
          <cell r="C5604" t="str">
            <v>0731</v>
          </cell>
          <cell r="D5604" t="str">
            <v>47732</v>
          </cell>
          <cell r="E5604">
            <v>429211</v>
          </cell>
          <cell r="F5604">
            <v>16</v>
          </cell>
          <cell r="G5604">
            <v>4.5</v>
          </cell>
          <cell r="H5604">
            <v>6</v>
          </cell>
          <cell r="I5604">
            <v>4.5</v>
          </cell>
        </row>
        <row r="5605">
          <cell r="B5605" t="str">
            <v/>
          </cell>
          <cell r="C5605" t="str">
            <v>0733</v>
          </cell>
          <cell r="D5605" t="str">
            <v>47732</v>
          </cell>
          <cell r="E5605">
            <v>429211</v>
          </cell>
          <cell r="F5605">
            <v>16</v>
          </cell>
          <cell r="G5605">
            <v>5.15</v>
          </cell>
          <cell r="I5605">
            <v>5.15</v>
          </cell>
        </row>
        <row r="5606">
          <cell r="B5606" t="str">
            <v/>
          </cell>
          <cell r="C5606" t="str">
            <v>0735</v>
          </cell>
          <cell r="D5606" t="str">
            <v>47732</v>
          </cell>
          <cell r="E5606">
            <v>429211</v>
          </cell>
          <cell r="F5606">
            <v>16</v>
          </cell>
          <cell r="G5606">
            <v>9.75</v>
          </cell>
          <cell r="H5606">
            <v>25</v>
          </cell>
          <cell r="I5606">
            <v>9.75</v>
          </cell>
        </row>
        <row r="5607">
          <cell r="B5607" t="str">
            <v/>
          </cell>
          <cell r="C5607" t="str">
            <v>0738</v>
          </cell>
          <cell r="D5607" t="str">
            <v>47732</v>
          </cell>
          <cell r="E5607">
            <v>429211</v>
          </cell>
          <cell r="F5607">
            <v>16</v>
          </cell>
          <cell r="G5607">
            <v>3.5</v>
          </cell>
          <cell r="H5607">
            <v>50</v>
          </cell>
          <cell r="I5607">
            <v>3.5</v>
          </cell>
        </row>
        <row r="5608">
          <cell r="B5608" t="str">
            <v/>
          </cell>
          <cell r="C5608" t="str">
            <v>0742</v>
          </cell>
          <cell r="D5608" t="str">
            <v>47732</v>
          </cell>
          <cell r="E5608">
            <v>429211</v>
          </cell>
          <cell r="G5608">
            <v>5</v>
          </cell>
          <cell r="H5608">
            <v>12</v>
          </cell>
          <cell r="I5608">
            <v>6</v>
          </cell>
        </row>
        <row r="5609">
          <cell r="B5609" t="str">
            <v/>
          </cell>
          <cell r="C5609" t="str">
            <v>0745</v>
          </cell>
          <cell r="D5609" t="str">
            <v>47732</v>
          </cell>
          <cell r="E5609">
            <v>429211</v>
          </cell>
          <cell r="F5609">
            <v>16</v>
          </cell>
          <cell r="G5609">
            <v>11</v>
          </cell>
          <cell r="I5609">
            <v>11</v>
          </cell>
        </row>
        <row r="5610">
          <cell r="B5610" t="str">
            <v>0207</v>
          </cell>
          <cell r="C5610" t="str">
            <v>Hachas (con mango)</v>
          </cell>
          <cell r="D5610" t="str">
            <v/>
          </cell>
        </row>
        <row r="5611">
          <cell r="B5611" t="str">
            <v/>
          </cell>
          <cell r="C5611" t="str">
            <v>0701</v>
          </cell>
          <cell r="D5611" t="str">
            <v>47732</v>
          </cell>
          <cell r="E5611">
            <v>429211</v>
          </cell>
          <cell r="F5611">
            <v>7</v>
          </cell>
          <cell r="G5611">
            <v>9.9499999999999993</v>
          </cell>
          <cell r="H5611">
            <v>3</v>
          </cell>
          <cell r="I5611">
            <v>9.9499999999999993</v>
          </cell>
        </row>
        <row r="5612">
          <cell r="B5612" t="str">
            <v/>
          </cell>
          <cell r="C5612" t="str">
            <v>0702</v>
          </cell>
          <cell r="D5612" t="str">
            <v>47732</v>
          </cell>
          <cell r="E5612">
            <v>429211</v>
          </cell>
          <cell r="F5612">
            <v>7</v>
          </cell>
          <cell r="G5612">
            <v>12.75</v>
          </cell>
          <cell r="H5612">
            <v>50</v>
          </cell>
          <cell r="I5612">
            <v>12.75</v>
          </cell>
        </row>
        <row r="5613">
          <cell r="B5613" t="str">
            <v/>
          </cell>
          <cell r="C5613" t="str">
            <v>0719</v>
          </cell>
          <cell r="D5613" t="str">
            <v>47732</v>
          </cell>
          <cell r="E5613">
            <v>429211</v>
          </cell>
          <cell r="F5613">
            <v>7</v>
          </cell>
          <cell r="G5613">
            <v>11.5</v>
          </cell>
          <cell r="I5613">
            <v>12.35</v>
          </cell>
        </row>
        <row r="5614">
          <cell r="B5614" t="str">
            <v/>
          </cell>
          <cell r="C5614" t="str">
            <v>0720</v>
          </cell>
          <cell r="D5614" t="str">
            <v>47732</v>
          </cell>
          <cell r="E5614">
            <v>429211</v>
          </cell>
          <cell r="F5614">
            <v>7</v>
          </cell>
          <cell r="G5614">
            <v>16.670000000000002</v>
          </cell>
          <cell r="I5614">
            <v>16.670000000000002</v>
          </cell>
        </row>
        <row r="5615">
          <cell r="B5615" t="str">
            <v/>
          </cell>
          <cell r="C5615" t="str">
            <v>0727</v>
          </cell>
          <cell r="D5615" t="str">
            <v>47732</v>
          </cell>
          <cell r="E5615">
            <v>429211</v>
          </cell>
          <cell r="F5615">
            <v>7</v>
          </cell>
        </row>
        <row r="5616">
          <cell r="B5616" t="str">
            <v/>
          </cell>
          <cell r="C5616" t="str">
            <v>0739</v>
          </cell>
          <cell r="D5616" t="str">
            <v>47732</v>
          </cell>
          <cell r="E5616">
            <v>429211</v>
          </cell>
          <cell r="F5616">
            <v>7</v>
          </cell>
          <cell r="G5616">
            <v>12.35</v>
          </cell>
          <cell r="H5616">
            <v>1</v>
          </cell>
          <cell r="I5616">
            <v>12.35</v>
          </cell>
        </row>
        <row r="5617">
          <cell r="B5617" t="str">
            <v/>
          </cell>
          <cell r="C5617" t="str">
            <v>0742</v>
          </cell>
          <cell r="D5617" t="str">
            <v>47732</v>
          </cell>
          <cell r="E5617">
            <v>429211</v>
          </cell>
          <cell r="F5617">
            <v>7</v>
          </cell>
          <cell r="G5617">
            <v>14.5</v>
          </cell>
          <cell r="H5617">
            <v>1</v>
          </cell>
          <cell r="I5617">
            <v>14.5</v>
          </cell>
        </row>
        <row r="5618">
          <cell r="B5618" t="str">
            <v/>
          </cell>
          <cell r="C5618" t="str">
            <v>0743</v>
          </cell>
          <cell r="D5618" t="str">
            <v>47732</v>
          </cell>
          <cell r="E5618">
            <v>429211</v>
          </cell>
          <cell r="F5618">
            <v>7</v>
          </cell>
          <cell r="G5618">
            <v>12.5</v>
          </cell>
          <cell r="H5618">
            <v>6</v>
          </cell>
          <cell r="I5618">
            <v>12.5</v>
          </cell>
        </row>
        <row r="5619">
          <cell r="B5619" t="str">
            <v>0208</v>
          </cell>
          <cell r="C5619" t="str">
            <v>Hachas (sin mango)</v>
          </cell>
          <cell r="D5619" t="str">
            <v/>
          </cell>
        </row>
        <row r="5620">
          <cell r="B5620" t="str">
            <v/>
          </cell>
          <cell r="C5620" t="str">
            <v>0701</v>
          </cell>
          <cell r="D5620" t="str">
            <v>47732</v>
          </cell>
          <cell r="E5620">
            <v>429211</v>
          </cell>
          <cell r="F5620">
            <v>16</v>
          </cell>
          <cell r="G5620">
            <v>7.95</v>
          </cell>
          <cell r="H5620">
            <v>3</v>
          </cell>
          <cell r="I5620">
            <v>7.95</v>
          </cell>
        </row>
        <row r="5621">
          <cell r="B5621" t="str">
            <v/>
          </cell>
          <cell r="C5621" t="str">
            <v>0702</v>
          </cell>
          <cell r="D5621" t="str">
            <v>47732</v>
          </cell>
          <cell r="E5621">
            <v>429211</v>
          </cell>
          <cell r="F5621">
            <v>16</v>
          </cell>
          <cell r="G5621">
            <v>11.95</v>
          </cell>
          <cell r="H5621">
            <v>50</v>
          </cell>
          <cell r="I5621">
            <v>11.95</v>
          </cell>
        </row>
        <row r="5622">
          <cell r="B5622" t="str">
            <v/>
          </cell>
          <cell r="C5622" t="str">
            <v>0706</v>
          </cell>
          <cell r="D5622" t="str">
            <v>47732</v>
          </cell>
          <cell r="E5622">
            <v>429211</v>
          </cell>
          <cell r="H5622">
            <v>100</v>
          </cell>
          <cell r="I5622">
            <v>12</v>
          </cell>
        </row>
        <row r="5623">
          <cell r="B5623" t="str">
            <v/>
          </cell>
          <cell r="C5623" t="str">
            <v>0735</v>
          </cell>
          <cell r="D5623" t="str">
            <v>47732</v>
          </cell>
          <cell r="E5623">
            <v>429211</v>
          </cell>
          <cell r="F5623">
            <v>16</v>
          </cell>
          <cell r="G5623">
            <v>12.5</v>
          </cell>
          <cell r="H5623">
            <v>25</v>
          </cell>
          <cell r="I5623">
            <v>12.5</v>
          </cell>
        </row>
        <row r="5624">
          <cell r="B5624" t="str">
            <v/>
          </cell>
          <cell r="C5624" t="str">
            <v>0736</v>
          </cell>
          <cell r="D5624" t="str">
            <v>47732</v>
          </cell>
          <cell r="E5624">
            <v>429211</v>
          </cell>
          <cell r="F5624">
            <v>16</v>
          </cell>
          <cell r="G5624">
            <v>18.95</v>
          </cell>
          <cell r="H5624">
            <v>6</v>
          </cell>
          <cell r="I5624">
            <v>18.95</v>
          </cell>
        </row>
        <row r="5625">
          <cell r="B5625" t="str">
            <v/>
          </cell>
          <cell r="C5625" t="str">
            <v>0739</v>
          </cell>
          <cell r="D5625" t="str">
            <v>47732</v>
          </cell>
          <cell r="E5625">
            <v>429211</v>
          </cell>
          <cell r="F5625">
            <v>16</v>
          </cell>
          <cell r="G5625">
            <v>9.99</v>
          </cell>
          <cell r="H5625">
            <v>3</v>
          </cell>
          <cell r="I5625">
            <v>9.99</v>
          </cell>
        </row>
        <row r="5626">
          <cell r="B5626" t="str">
            <v/>
          </cell>
          <cell r="C5626" t="str">
            <v>0744</v>
          </cell>
          <cell r="D5626" t="str">
            <v>47732</v>
          </cell>
          <cell r="E5626">
            <v>429211</v>
          </cell>
          <cell r="F5626">
            <v>16</v>
          </cell>
          <cell r="G5626">
            <v>12.95</v>
          </cell>
          <cell r="H5626">
            <v>15</v>
          </cell>
          <cell r="I5626">
            <v>12.95</v>
          </cell>
        </row>
        <row r="5627">
          <cell r="B5627" t="str">
            <v/>
          </cell>
          <cell r="C5627" t="str">
            <v>0745</v>
          </cell>
          <cell r="D5627" t="str">
            <v>47732</v>
          </cell>
          <cell r="E5627">
            <v>429211</v>
          </cell>
          <cell r="F5627">
            <v>16</v>
          </cell>
          <cell r="G5627">
            <v>12</v>
          </cell>
          <cell r="I5627">
            <v>12</v>
          </cell>
        </row>
        <row r="5628">
          <cell r="B5628" t="str">
            <v>0209</v>
          </cell>
          <cell r="C5628" t="str">
            <v>Machetes</v>
          </cell>
          <cell r="D5628" t="str">
            <v/>
          </cell>
        </row>
        <row r="5629">
          <cell r="B5629" t="str">
            <v/>
          </cell>
          <cell r="C5629" t="str">
            <v>0701</v>
          </cell>
          <cell r="D5629" t="str">
            <v>47732</v>
          </cell>
          <cell r="E5629">
            <v>429211</v>
          </cell>
          <cell r="F5629">
            <v>22</v>
          </cell>
          <cell r="H5629">
            <v>20</v>
          </cell>
          <cell r="I5629">
            <v>5.25</v>
          </cell>
        </row>
        <row r="5630">
          <cell r="B5630" t="str">
            <v/>
          </cell>
          <cell r="C5630" t="str">
            <v>0702</v>
          </cell>
          <cell r="D5630" t="str">
            <v>47732</v>
          </cell>
          <cell r="E5630">
            <v>429211</v>
          </cell>
          <cell r="F5630">
            <v>22</v>
          </cell>
          <cell r="G5630">
            <v>3.75</v>
          </cell>
          <cell r="H5630">
            <v>20</v>
          </cell>
          <cell r="I5630">
            <v>3.75</v>
          </cell>
        </row>
        <row r="5631">
          <cell r="B5631" t="str">
            <v/>
          </cell>
          <cell r="C5631" t="str">
            <v>0707</v>
          </cell>
          <cell r="D5631" t="str">
            <v>47732</v>
          </cell>
          <cell r="E5631">
            <v>429211</v>
          </cell>
          <cell r="F5631">
            <v>22</v>
          </cell>
          <cell r="G5631">
            <v>3.35</v>
          </cell>
          <cell r="H5631">
            <v>104</v>
          </cell>
          <cell r="I5631">
            <v>3.35</v>
          </cell>
        </row>
        <row r="5632">
          <cell r="B5632" t="str">
            <v/>
          </cell>
          <cell r="C5632" t="str">
            <v>0716</v>
          </cell>
          <cell r="D5632" t="str">
            <v>47732</v>
          </cell>
          <cell r="E5632">
            <v>429211</v>
          </cell>
          <cell r="F5632">
            <v>22</v>
          </cell>
          <cell r="G5632">
            <v>3.5</v>
          </cell>
          <cell r="H5632">
            <v>50</v>
          </cell>
          <cell r="I5632">
            <v>3.5</v>
          </cell>
        </row>
        <row r="5633">
          <cell r="B5633" t="str">
            <v/>
          </cell>
          <cell r="C5633" t="str">
            <v>0717</v>
          </cell>
          <cell r="D5633" t="str">
            <v>47732</v>
          </cell>
          <cell r="E5633">
            <v>429211</v>
          </cell>
          <cell r="F5633">
            <v>22</v>
          </cell>
          <cell r="G5633">
            <v>4</v>
          </cell>
          <cell r="I5633">
            <v>4</v>
          </cell>
        </row>
        <row r="5634">
          <cell r="B5634" t="str">
            <v/>
          </cell>
          <cell r="C5634" t="str">
            <v>0719</v>
          </cell>
          <cell r="D5634" t="str">
            <v>47732</v>
          </cell>
          <cell r="E5634">
            <v>429211</v>
          </cell>
          <cell r="F5634">
            <v>22</v>
          </cell>
          <cell r="G5634">
            <v>3.2</v>
          </cell>
          <cell r="I5634">
            <v>4.25</v>
          </cell>
        </row>
        <row r="5635">
          <cell r="B5635" t="str">
            <v/>
          </cell>
          <cell r="C5635" t="str">
            <v>0720</v>
          </cell>
          <cell r="D5635" t="str">
            <v>47732</v>
          </cell>
          <cell r="E5635">
            <v>429211</v>
          </cell>
          <cell r="F5635">
            <v>22</v>
          </cell>
          <cell r="G5635">
            <v>3.3</v>
          </cell>
          <cell r="I5635">
            <v>3.3</v>
          </cell>
        </row>
        <row r="5636">
          <cell r="B5636" t="str">
            <v/>
          </cell>
          <cell r="C5636" t="str">
            <v>0726</v>
          </cell>
          <cell r="D5636" t="str">
            <v>46632</v>
          </cell>
          <cell r="E5636">
            <v>429211</v>
          </cell>
          <cell r="F5636">
            <v>22</v>
          </cell>
          <cell r="G5636">
            <v>3.66</v>
          </cell>
          <cell r="H5636">
            <v>10</v>
          </cell>
          <cell r="I5636">
            <v>3.66</v>
          </cell>
        </row>
        <row r="5637">
          <cell r="B5637" t="str">
            <v/>
          </cell>
          <cell r="C5637" t="str">
            <v>0727</v>
          </cell>
          <cell r="D5637" t="str">
            <v>47732</v>
          </cell>
          <cell r="E5637">
            <v>429211</v>
          </cell>
          <cell r="F5637">
            <v>22</v>
          </cell>
          <cell r="G5637">
            <v>3.75</v>
          </cell>
          <cell r="I5637">
            <v>3.75</v>
          </cell>
        </row>
        <row r="5638">
          <cell r="B5638" t="str">
            <v/>
          </cell>
          <cell r="C5638" t="str">
            <v>0731</v>
          </cell>
          <cell r="D5638" t="str">
            <v>47732</v>
          </cell>
          <cell r="E5638">
            <v>429211</v>
          </cell>
          <cell r="F5638">
            <v>22</v>
          </cell>
          <cell r="G5638">
            <v>4.25</v>
          </cell>
          <cell r="H5638">
            <v>6</v>
          </cell>
          <cell r="I5638">
            <v>14.5</v>
          </cell>
        </row>
        <row r="5639">
          <cell r="B5639" t="str">
            <v/>
          </cell>
          <cell r="C5639" t="str">
            <v>0733</v>
          </cell>
          <cell r="D5639" t="str">
            <v>47732</v>
          </cell>
          <cell r="E5639">
            <v>429211</v>
          </cell>
          <cell r="F5639">
            <v>22</v>
          </cell>
          <cell r="G5639">
            <v>3.3</v>
          </cell>
          <cell r="I5639">
            <v>3.3</v>
          </cell>
        </row>
        <row r="5640">
          <cell r="B5640" t="str">
            <v/>
          </cell>
          <cell r="C5640" t="str">
            <v>0735</v>
          </cell>
          <cell r="D5640" t="str">
            <v>47732</v>
          </cell>
          <cell r="E5640">
            <v>429211</v>
          </cell>
          <cell r="F5640">
            <v>22</v>
          </cell>
          <cell r="G5640">
            <v>5</v>
          </cell>
          <cell r="H5640">
            <v>25</v>
          </cell>
          <cell r="I5640">
            <v>12.5</v>
          </cell>
        </row>
        <row r="5641">
          <cell r="B5641" t="str">
            <v/>
          </cell>
          <cell r="C5641" t="str">
            <v>0739</v>
          </cell>
          <cell r="D5641" t="str">
            <v>47732</v>
          </cell>
          <cell r="E5641">
            <v>429211</v>
          </cell>
          <cell r="F5641">
            <v>22</v>
          </cell>
          <cell r="G5641">
            <v>3.69</v>
          </cell>
          <cell r="H5641">
            <v>40</v>
          </cell>
          <cell r="I5641">
            <v>3.69</v>
          </cell>
        </row>
        <row r="5642">
          <cell r="B5642" t="str">
            <v/>
          </cell>
          <cell r="C5642" t="str">
            <v>0742</v>
          </cell>
          <cell r="D5642" t="str">
            <v>47732</v>
          </cell>
          <cell r="E5642">
            <v>429211</v>
          </cell>
          <cell r="F5642">
            <v>22</v>
          </cell>
          <cell r="G5642">
            <v>4</v>
          </cell>
          <cell r="H5642">
            <v>240</v>
          </cell>
          <cell r="I5642">
            <v>5.25</v>
          </cell>
        </row>
        <row r="5643">
          <cell r="B5643" t="str">
            <v/>
          </cell>
          <cell r="C5643" t="str">
            <v>0743</v>
          </cell>
          <cell r="D5643" t="str">
            <v>47732</v>
          </cell>
          <cell r="E5643">
            <v>429211</v>
          </cell>
          <cell r="F5643">
            <v>22</v>
          </cell>
          <cell r="G5643">
            <v>4.5</v>
          </cell>
          <cell r="H5643">
            <v>50</v>
          </cell>
          <cell r="I5643">
            <v>4.5</v>
          </cell>
        </row>
        <row r="5644">
          <cell r="B5644" t="str">
            <v/>
          </cell>
          <cell r="C5644" t="str">
            <v>0744</v>
          </cell>
          <cell r="D5644" t="str">
            <v>47732</v>
          </cell>
          <cell r="E5644">
            <v>429211</v>
          </cell>
          <cell r="F5644">
            <v>22</v>
          </cell>
          <cell r="G5644">
            <v>5.5</v>
          </cell>
          <cell r="H5644">
            <v>100</v>
          </cell>
          <cell r="I5644">
            <v>5.5</v>
          </cell>
        </row>
        <row r="5645">
          <cell r="B5645" t="str">
            <v/>
          </cell>
          <cell r="C5645" t="str">
            <v>0747</v>
          </cell>
          <cell r="D5645" t="str">
            <v>47732</v>
          </cell>
          <cell r="E5645">
            <v>429211</v>
          </cell>
          <cell r="F5645">
            <v>22</v>
          </cell>
          <cell r="G5645">
            <v>3.95</v>
          </cell>
          <cell r="I5645">
            <v>3.95</v>
          </cell>
        </row>
        <row r="5646">
          <cell r="B5646" t="str">
            <v>0210</v>
          </cell>
          <cell r="C5646" t="str">
            <v>Saco nuevo</v>
          </cell>
          <cell r="D5646" t="str">
            <v/>
          </cell>
        </row>
        <row r="5647">
          <cell r="B5647" t="str">
            <v/>
          </cell>
          <cell r="C5647" t="str">
            <v>0709</v>
          </cell>
          <cell r="D5647" t="str">
            <v>47732</v>
          </cell>
          <cell r="E5647">
            <v>240207</v>
          </cell>
          <cell r="F5647">
            <v>7</v>
          </cell>
          <cell r="G5647">
            <v>0.45</v>
          </cell>
          <cell r="H5647">
            <v>100</v>
          </cell>
          <cell r="I5647">
            <v>0.45</v>
          </cell>
        </row>
        <row r="5648">
          <cell r="B5648" t="str">
            <v/>
          </cell>
          <cell r="C5648" t="str">
            <v>0716</v>
          </cell>
          <cell r="D5648" t="str">
            <v>47732</v>
          </cell>
          <cell r="E5648">
            <v>240207</v>
          </cell>
          <cell r="F5648">
            <v>7</v>
          </cell>
          <cell r="G5648">
            <v>0.5</v>
          </cell>
          <cell r="H5648">
            <v>150</v>
          </cell>
          <cell r="I5648">
            <v>0.5</v>
          </cell>
        </row>
        <row r="5649">
          <cell r="B5649" t="str">
            <v/>
          </cell>
          <cell r="C5649" t="str">
            <v>0719</v>
          </cell>
          <cell r="D5649" t="str">
            <v>47732</v>
          </cell>
          <cell r="E5649">
            <v>240207</v>
          </cell>
          <cell r="F5649">
            <v>7</v>
          </cell>
          <cell r="G5649">
            <v>0.2</v>
          </cell>
          <cell r="I5649">
            <v>0.25</v>
          </cell>
        </row>
        <row r="5650">
          <cell r="B5650" t="str">
            <v/>
          </cell>
          <cell r="C5650" t="str">
            <v>0720</v>
          </cell>
          <cell r="D5650" t="str">
            <v>47732</v>
          </cell>
          <cell r="E5650">
            <v>240207</v>
          </cell>
          <cell r="F5650">
            <v>7</v>
          </cell>
          <cell r="G5650">
            <v>0.33</v>
          </cell>
          <cell r="I5650">
            <v>0.33</v>
          </cell>
        </row>
        <row r="5651">
          <cell r="B5651" t="str">
            <v/>
          </cell>
          <cell r="C5651" t="str">
            <v>0735</v>
          </cell>
          <cell r="D5651" t="str">
            <v>47732</v>
          </cell>
          <cell r="E5651">
            <v>240207</v>
          </cell>
          <cell r="F5651">
            <v>7</v>
          </cell>
          <cell r="G5651">
            <v>0.4</v>
          </cell>
          <cell r="H5651">
            <v>1000</v>
          </cell>
          <cell r="I5651">
            <v>0.4</v>
          </cell>
        </row>
        <row r="5652">
          <cell r="B5652" t="str">
            <v/>
          </cell>
          <cell r="C5652" t="str">
            <v>0736</v>
          </cell>
          <cell r="D5652" t="str">
            <v>47732</v>
          </cell>
          <cell r="E5652">
            <v>240207</v>
          </cell>
          <cell r="F5652">
            <v>7</v>
          </cell>
          <cell r="G5652">
            <v>0.45</v>
          </cell>
          <cell r="H5652">
            <v>500</v>
          </cell>
          <cell r="I5652">
            <v>0.45</v>
          </cell>
        </row>
        <row r="5653">
          <cell r="B5653" t="str">
            <v/>
          </cell>
          <cell r="C5653" t="str">
            <v>0743</v>
          </cell>
          <cell r="D5653" t="str">
            <v>47732</v>
          </cell>
          <cell r="E5653">
            <v>240207</v>
          </cell>
          <cell r="F5653">
            <v>7</v>
          </cell>
          <cell r="G5653">
            <v>0.5</v>
          </cell>
          <cell r="H5653">
            <v>50</v>
          </cell>
          <cell r="I5653">
            <v>0.5</v>
          </cell>
        </row>
        <row r="5654">
          <cell r="B5654" t="str">
            <v>0211</v>
          </cell>
          <cell r="C5654" t="str">
            <v>Saco usado</v>
          </cell>
          <cell r="D5654" t="str">
            <v/>
          </cell>
        </row>
        <row r="5655">
          <cell r="B5655" t="str">
            <v/>
          </cell>
          <cell r="C5655" t="str">
            <v>0719</v>
          </cell>
          <cell r="D5655" t="str">
            <v>47732</v>
          </cell>
          <cell r="E5655">
            <v>240207</v>
          </cell>
          <cell r="F5655">
            <v>7</v>
          </cell>
          <cell r="G5655">
            <v>0.1</v>
          </cell>
          <cell r="I5655">
            <v>0.15</v>
          </cell>
        </row>
        <row r="5656">
          <cell r="B5656" t="str">
            <v/>
          </cell>
          <cell r="C5656" t="str">
            <v>0743</v>
          </cell>
          <cell r="D5656" t="str">
            <v>47732</v>
          </cell>
          <cell r="E5656">
            <v>240207</v>
          </cell>
          <cell r="F5656">
            <v>7</v>
          </cell>
          <cell r="G5656">
            <v>0.25</v>
          </cell>
          <cell r="H5656">
            <v>50</v>
          </cell>
          <cell r="I5656">
            <v>0.25</v>
          </cell>
        </row>
        <row r="5657">
          <cell r="B5657" t="str">
            <v>0212</v>
          </cell>
          <cell r="C5657" t="str">
            <v>Soga de hilo</v>
          </cell>
          <cell r="D5657" t="str">
            <v/>
          </cell>
        </row>
        <row r="5658">
          <cell r="B5658" t="str">
            <v/>
          </cell>
          <cell r="C5658" t="str">
            <v>0719</v>
          </cell>
          <cell r="D5658" t="str">
            <v>47732</v>
          </cell>
          <cell r="E5658">
            <v>263860</v>
          </cell>
          <cell r="F5658">
            <v>29</v>
          </cell>
        </row>
        <row r="5659">
          <cell r="B5659" t="str">
            <v/>
          </cell>
          <cell r="C5659" t="str">
            <v>0720</v>
          </cell>
          <cell r="D5659" t="str">
            <v>47732</v>
          </cell>
          <cell r="E5659">
            <v>263860</v>
          </cell>
          <cell r="F5659">
            <v>29</v>
          </cell>
          <cell r="G5659">
            <v>0.45</v>
          </cell>
          <cell r="I5659">
            <v>0.45</v>
          </cell>
        </row>
        <row r="5660">
          <cell r="B5660" t="str">
            <v/>
          </cell>
          <cell r="C5660" t="str">
            <v>0726</v>
          </cell>
          <cell r="D5660" t="str">
            <v>46632</v>
          </cell>
          <cell r="E5660">
            <v>263860</v>
          </cell>
          <cell r="F5660">
            <v>29</v>
          </cell>
          <cell r="G5660">
            <v>0.78</v>
          </cell>
          <cell r="H5660">
            <v>10</v>
          </cell>
          <cell r="I5660">
            <v>0.78</v>
          </cell>
        </row>
        <row r="5661">
          <cell r="B5661" t="str">
            <v/>
          </cell>
          <cell r="C5661" t="str">
            <v>0733</v>
          </cell>
          <cell r="D5661" t="str">
            <v>47732</v>
          </cell>
          <cell r="E5661">
            <v>263860</v>
          </cell>
          <cell r="F5661">
            <v>29</v>
          </cell>
          <cell r="G5661">
            <v>0.45</v>
          </cell>
          <cell r="I5661">
            <v>0.45</v>
          </cell>
        </row>
        <row r="5662">
          <cell r="B5662" t="str">
            <v/>
          </cell>
          <cell r="C5662" t="str">
            <v>0739</v>
          </cell>
          <cell r="D5662" t="str">
            <v>47732</v>
          </cell>
          <cell r="E5662">
            <v>263860</v>
          </cell>
          <cell r="F5662">
            <v>29</v>
          </cell>
          <cell r="G5662">
            <v>0.28999999999999998</v>
          </cell>
          <cell r="H5662">
            <v>378</v>
          </cell>
          <cell r="I5662">
            <v>0.28999999999999998</v>
          </cell>
        </row>
        <row r="5663">
          <cell r="B5663" t="str">
            <v/>
          </cell>
          <cell r="C5663" t="str">
            <v>0742</v>
          </cell>
          <cell r="D5663" t="str">
            <v>47732</v>
          </cell>
          <cell r="E5663">
            <v>263860</v>
          </cell>
          <cell r="F5663">
            <v>29</v>
          </cell>
          <cell r="G5663">
            <v>0.2</v>
          </cell>
          <cell r="H5663">
            <v>6000</v>
          </cell>
          <cell r="I5663">
            <v>0.2</v>
          </cell>
        </row>
        <row r="5664">
          <cell r="B5664" t="str">
            <v>0213</v>
          </cell>
          <cell r="C5664" t="str">
            <v>Soga Nylon</v>
          </cell>
          <cell r="D5664" t="str">
            <v/>
          </cell>
        </row>
        <row r="5665">
          <cell r="B5665" t="str">
            <v/>
          </cell>
          <cell r="C5665" t="str">
            <v>0742</v>
          </cell>
          <cell r="D5665" t="str">
            <v>47732</v>
          </cell>
          <cell r="E5665">
            <v>263940</v>
          </cell>
          <cell r="F5665">
            <v>29</v>
          </cell>
          <cell r="H5665">
            <v>1200</v>
          </cell>
        </row>
        <row r="5666">
          <cell r="B5666" t="str">
            <v>0215</v>
          </cell>
          <cell r="C5666" t="str">
            <v>Bebederos-comederes para aves (largo)</v>
          </cell>
          <cell r="D5666" t="str">
            <v/>
          </cell>
        </row>
        <row r="5667">
          <cell r="B5667" t="str">
            <v/>
          </cell>
          <cell r="C5667" t="str">
            <v>0717</v>
          </cell>
          <cell r="D5667" t="str">
            <v>47732</v>
          </cell>
          <cell r="E5667">
            <v>370900</v>
          </cell>
          <cell r="F5667">
            <v>65</v>
          </cell>
        </row>
        <row r="5668">
          <cell r="B5668" t="str">
            <v/>
          </cell>
          <cell r="C5668" t="str">
            <v>0727</v>
          </cell>
          <cell r="D5668" t="str">
            <v>47732</v>
          </cell>
          <cell r="E5668">
            <v>370900</v>
          </cell>
          <cell r="F5668">
            <v>65</v>
          </cell>
          <cell r="G5668">
            <v>13</v>
          </cell>
          <cell r="I5668">
            <v>12</v>
          </cell>
        </row>
        <row r="5669">
          <cell r="B5669" t="str">
            <v/>
          </cell>
          <cell r="C5669" t="str">
            <v>0731</v>
          </cell>
          <cell r="D5669" t="str">
            <v>47732</v>
          </cell>
          <cell r="E5669">
            <v>370900</v>
          </cell>
          <cell r="F5669">
            <v>65</v>
          </cell>
          <cell r="H5669">
            <v>12</v>
          </cell>
        </row>
        <row r="5670">
          <cell r="B5670" t="str">
            <v/>
          </cell>
          <cell r="C5670" t="str">
            <v>0735</v>
          </cell>
          <cell r="D5670" t="str">
            <v>47732</v>
          </cell>
          <cell r="E5670">
            <v>370900</v>
          </cell>
          <cell r="F5670">
            <v>65</v>
          </cell>
          <cell r="G5670">
            <v>8.5</v>
          </cell>
          <cell r="H5670">
            <v>25</v>
          </cell>
          <cell r="I5670">
            <v>8.5</v>
          </cell>
        </row>
        <row r="5671">
          <cell r="B5671" t="str">
            <v/>
          </cell>
          <cell r="C5671" t="str">
            <v>0739</v>
          </cell>
          <cell r="D5671" t="str">
            <v>47732</v>
          </cell>
          <cell r="E5671">
            <v>370900</v>
          </cell>
          <cell r="F5671">
            <v>65</v>
          </cell>
          <cell r="H5671">
            <v>6</v>
          </cell>
        </row>
        <row r="5672">
          <cell r="B5672" t="str">
            <v/>
          </cell>
          <cell r="C5672" t="str">
            <v>0743</v>
          </cell>
          <cell r="D5672" t="str">
            <v>47732</v>
          </cell>
          <cell r="E5672">
            <v>370900</v>
          </cell>
          <cell r="F5672">
            <v>65</v>
          </cell>
          <cell r="G5672">
            <v>8.9</v>
          </cell>
          <cell r="H5672">
            <v>6</v>
          </cell>
          <cell r="I5672">
            <v>8.9</v>
          </cell>
        </row>
        <row r="5673">
          <cell r="B5673" t="str">
            <v/>
          </cell>
          <cell r="C5673" t="str">
            <v>0745</v>
          </cell>
          <cell r="D5673" t="str">
            <v>47732</v>
          </cell>
          <cell r="E5673">
            <v>370900</v>
          </cell>
          <cell r="F5673">
            <v>65</v>
          </cell>
        </row>
        <row r="5674">
          <cell r="B5674" t="str">
            <v>0216</v>
          </cell>
          <cell r="C5674" t="str">
            <v>Bebederos-comederos para aves (redondo)</v>
          </cell>
          <cell r="D5674" t="str">
            <v/>
          </cell>
        </row>
        <row r="5675">
          <cell r="B5675" t="str">
            <v/>
          </cell>
          <cell r="C5675" t="str">
            <v>0706</v>
          </cell>
          <cell r="D5675" t="str">
            <v>47732</v>
          </cell>
          <cell r="E5675">
            <v>300939</v>
          </cell>
          <cell r="F5675">
            <v>45</v>
          </cell>
          <cell r="G5675">
            <v>8</v>
          </cell>
          <cell r="H5675">
            <v>100</v>
          </cell>
          <cell r="I5675">
            <v>8</v>
          </cell>
        </row>
        <row r="5676">
          <cell r="B5676" t="str">
            <v/>
          </cell>
          <cell r="C5676" t="str">
            <v>0707</v>
          </cell>
          <cell r="D5676" t="str">
            <v>47732</v>
          </cell>
          <cell r="E5676">
            <v>300939</v>
          </cell>
          <cell r="F5676">
            <v>45</v>
          </cell>
          <cell r="G5676">
            <v>7.1</v>
          </cell>
          <cell r="H5676">
            <v>24</v>
          </cell>
          <cell r="I5676">
            <v>7.5</v>
          </cell>
        </row>
        <row r="5677">
          <cell r="B5677" t="str">
            <v/>
          </cell>
          <cell r="C5677" t="str">
            <v>0710</v>
          </cell>
          <cell r="D5677" t="str">
            <v>47732</v>
          </cell>
          <cell r="E5677">
            <v>300939</v>
          </cell>
          <cell r="F5677">
            <v>45</v>
          </cell>
          <cell r="G5677">
            <v>7</v>
          </cell>
          <cell r="I5677">
            <v>7</v>
          </cell>
        </row>
        <row r="5678">
          <cell r="B5678" t="str">
            <v/>
          </cell>
          <cell r="C5678" t="str">
            <v>0719</v>
          </cell>
          <cell r="D5678" t="str">
            <v>47732</v>
          </cell>
          <cell r="E5678">
            <v>300939</v>
          </cell>
          <cell r="F5678">
            <v>45</v>
          </cell>
          <cell r="G5678">
            <v>6.75</v>
          </cell>
          <cell r="I5678">
            <v>7.35</v>
          </cell>
        </row>
        <row r="5679">
          <cell r="B5679" t="str">
            <v/>
          </cell>
          <cell r="C5679" t="str">
            <v>0720</v>
          </cell>
          <cell r="D5679" t="str">
            <v>47732</v>
          </cell>
          <cell r="E5679">
            <v>300939</v>
          </cell>
          <cell r="F5679">
            <v>45</v>
          </cell>
          <cell r="G5679">
            <v>4.0199999999999996</v>
          </cell>
          <cell r="I5679">
            <v>4.0199999999999996</v>
          </cell>
        </row>
        <row r="5680">
          <cell r="B5680" t="str">
            <v/>
          </cell>
          <cell r="C5680" t="str">
            <v>0727</v>
          </cell>
          <cell r="D5680" t="str">
            <v>47732</v>
          </cell>
          <cell r="E5680">
            <v>300939</v>
          </cell>
          <cell r="F5680">
            <v>45</v>
          </cell>
        </row>
        <row r="5681">
          <cell r="B5681" t="str">
            <v/>
          </cell>
          <cell r="C5681" t="str">
            <v>0731</v>
          </cell>
          <cell r="D5681" t="str">
            <v>47732</v>
          </cell>
          <cell r="E5681">
            <v>300939</v>
          </cell>
          <cell r="F5681">
            <v>45</v>
          </cell>
          <cell r="G5681">
            <v>7.25</v>
          </cell>
          <cell r="H5681">
            <v>6</v>
          </cell>
          <cell r="I5681">
            <v>7.25</v>
          </cell>
        </row>
        <row r="5682">
          <cell r="B5682" t="str">
            <v/>
          </cell>
          <cell r="C5682" t="str">
            <v>0733</v>
          </cell>
          <cell r="D5682" t="str">
            <v>47732</v>
          </cell>
          <cell r="E5682">
            <v>300939</v>
          </cell>
          <cell r="F5682">
            <v>45</v>
          </cell>
          <cell r="G5682">
            <v>4.0199999999999996</v>
          </cell>
          <cell r="I5682">
            <v>4.0199999999999996</v>
          </cell>
        </row>
        <row r="5683">
          <cell r="B5683" t="str">
            <v/>
          </cell>
          <cell r="C5683" t="str">
            <v>0736</v>
          </cell>
          <cell r="D5683" t="str">
            <v>47732</v>
          </cell>
          <cell r="E5683">
            <v>300939</v>
          </cell>
          <cell r="F5683">
            <v>45</v>
          </cell>
          <cell r="G5683">
            <v>4.5</v>
          </cell>
          <cell r="H5683">
            <v>6</v>
          </cell>
          <cell r="I5683">
            <v>4.5</v>
          </cell>
        </row>
        <row r="5684">
          <cell r="B5684" t="str">
            <v/>
          </cell>
          <cell r="C5684" t="str">
            <v>0739</v>
          </cell>
          <cell r="D5684" t="str">
            <v>47732</v>
          </cell>
          <cell r="E5684">
            <v>300939</v>
          </cell>
          <cell r="F5684">
            <v>45</v>
          </cell>
          <cell r="G5684">
            <v>11.55</v>
          </cell>
          <cell r="H5684">
            <v>50</v>
          </cell>
          <cell r="I5684">
            <v>11.55</v>
          </cell>
        </row>
        <row r="5685">
          <cell r="B5685" t="str">
            <v/>
          </cell>
          <cell r="C5685" t="str">
            <v>0744</v>
          </cell>
          <cell r="D5685" t="str">
            <v>47732</v>
          </cell>
          <cell r="E5685">
            <v>300939</v>
          </cell>
          <cell r="F5685">
            <v>45</v>
          </cell>
          <cell r="H5685">
            <v>40</v>
          </cell>
          <cell r="I5685">
            <v>7.95</v>
          </cell>
        </row>
        <row r="5686">
          <cell r="B5686" t="str">
            <v/>
          </cell>
          <cell r="C5686" t="str">
            <v>0745</v>
          </cell>
          <cell r="D5686" t="str">
            <v>47732</v>
          </cell>
          <cell r="E5686">
            <v>300939</v>
          </cell>
          <cell r="F5686">
            <v>45</v>
          </cell>
          <cell r="G5686">
            <v>11</v>
          </cell>
          <cell r="I5686">
            <v>11</v>
          </cell>
        </row>
        <row r="5687">
          <cell r="B5687" t="str">
            <v>0221</v>
          </cell>
          <cell r="C5687" t="str">
            <v>Bombas roseadoras (sin motor)</v>
          </cell>
          <cell r="D5687" t="str">
            <v/>
          </cell>
        </row>
        <row r="5688">
          <cell r="B5688" t="str">
            <v/>
          </cell>
          <cell r="C5688" t="str">
            <v>0706</v>
          </cell>
          <cell r="D5688" t="str">
            <v>47732</v>
          </cell>
          <cell r="E5688">
            <v>441500</v>
          </cell>
          <cell r="F5688">
            <v>46</v>
          </cell>
          <cell r="G5688">
            <v>65</v>
          </cell>
          <cell r="H5688">
            <v>200</v>
          </cell>
          <cell r="I5688">
            <v>65</v>
          </cell>
        </row>
        <row r="5689">
          <cell r="B5689" t="str">
            <v/>
          </cell>
          <cell r="C5689" t="str">
            <v>0717</v>
          </cell>
          <cell r="D5689" t="str">
            <v>47732</v>
          </cell>
          <cell r="E5689">
            <v>441500</v>
          </cell>
          <cell r="F5689">
            <v>46</v>
          </cell>
          <cell r="G5689">
            <v>55</v>
          </cell>
          <cell r="I5689">
            <v>55</v>
          </cell>
        </row>
        <row r="5690">
          <cell r="B5690" t="str">
            <v/>
          </cell>
          <cell r="C5690" t="str">
            <v>0719</v>
          </cell>
          <cell r="D5690" t="str">
            <v>47732</v>
          </cell>
          <cell r="E5690">
            <v>441500</v>
          </cell>
          <cell r="F5690">
            <v>46</v>
          </cell>
          <cell r="G5690">
            <v>35</v>
          </cell>
          <cell r="I5690">
            <v>42.5</v>
          </cell>
        </row>
        <row r="5691">
          <cell r="B5691" t="str">
            <v/>
          </cell>
          <cell r="C5691" t="str">
            <v>0720</v>
          </cell>
          <cell r="D5691" t="str">
            <v>47732</v>
          </cell>
          <cell r="E5691">
            <v>441500</v>
          </cell>
          <cell r="F5691">
            <v>46</v>
          </cell>
          <cell r="G5691">
            <v>75</v>
          </cell>
          <cell r="I5691">
            <v>75</v>
          </cell>
        </row>
        <row r="5692">
          <cell r="B5692" t="str">
            <v/>
          </cell>
          <cell r="C5692" t="str">
            <v>0727</v>
          </cell>
          <cell r="D5692" t="str">
            <v>47732</v>
          </cell>
          <cell r="E5692">
            <v>441500</v>
          </cell>
          <cell r="F5692">
            <v>46</v>
          </cell>
          <cell r="G5692">
            <v>42.25</v>
          </cell>
          <cell r="I5692">
            <v>42.25</v>
          </cell>
        </row>
        <row r="5693">
          <cell r="B5693" t="str">
            <v/>
          </cell>
          <cell r="C5693" t="str">
            <v>0733</v>
          </cell>
          <cell r="D5693" t="str">
            <v>47732</v>
          </cell>
          <cell r="E5693">
            <v>441500</v>
          </cell>
          <cell r="F5693">
            <v>46</v>
          </cell>
          <cell r="G5693">
            <v>75</v>
          </cell>
          <cell r="I5693">
            <v>75</v>
          </cell>
        </row>
        <row r="5694">
          <cell r="B5694" t="str">
            <v/>
          </cell>
          <cell r="C5694" t="str">
            <v>0735</v>
          </cell>
          <cell r="D5694" t="str">
            <v>47732</v>
          </cell>
          <cell r="E5694">
            <v>441500</v>
          </cell>
          <cell r="F5694">
            <v>46</v>
          </cell>
          <cell r="G5694">
            <v>100</v>
          </cell>
          <cell r="H5694">
            <v>12</v>
          </cell>
          <cell r="I5694">
            <v>100</v>
          </cell>
        </row>
        <row r="5695">
          <cell r="B5695" t="str">
            <v/>
          </cell>
          <cell r="C5695" t="str">
            <v>0739</v>
          </cell>
          <cell r="D5695" t="str">
            <v>47732</v>
          </cell>
          <cell r="E5695">
            <v>441500</v>
          </cell>
          <cell r="F5695">
            <v>46</v>
          </cell>
          <cell r="G5695">
            <v>63</v>
          </cell>
          <cell r="H5695">
            <v>4</v>
          </cell>
          <cell r="I5695">
            <v>63</v>
          </cell>
        </row>
        <row r="5696">
          <cell r="B5696" t="str">
            <v/>
          </cell>
          <cell r="C5696" t="str">
            <v>0742</v>
          </cell>
          <cell r="D5696" t="str">
            <v>47732</v>
          </cell>
          <cell r="E5696">
            <v>441500</v>
          </cell>
          <cell r="F5696">
            <v>46</v>
          </cell>
          <cell r="G5696">
            <v>75</v>
          </cell>
          <cell r="H5696">
            <v>32</v>
          </cell>
          <cell r="I5696">
            <v>75</v>
          </cell>
        </row>
        <row r="5697">
          <cell r="B5697" t="str">
            <v/>
          </cell>
          <cell r="C5697" t="str">
            <v>0743</v>
          </cell>
          <cell r="D5697" t="str">
            <v>47732</v>
          </cell>
          <cell r="E5697">
            <v>441500</v>
          </cell>
          <cell r="F5697">
            <v>46</v>
          </cell>
          <cell r="G5697">
            <v>85</v>
          </cell>
          <cell r="H5697">
            <v>10</v>
          </cell>
          <cell r="I5697">
            <v>85</v>
          </cell>
        </row>
        <row r="5698">
          <cell r="B5698" t="str">
            <v/>
          </cell>
          <cell r="C5698" t="str">
            <v>0744</v>
          </cell>
          <cell r="D5698" t="str">
            <v>47732</v>
          </cell>
          <cell r="E5698">
            <v>441500</v>
          </cell>
          <cell r="F5698">
            <v>46</v>
          </cell>
          <cell r="G5698">
            <v>85</v>
          </cell>
          <cell r="H5698">
            <v>30</v>
          </cell>
          <cell r="I5698">
            <v>85</v>
          </cell>
        </row>
        <row r="5699">
          <cell r="B5699" t="str">
            <v>0222</v>
          </cell>
          <cell r="C5699" t="str">
            <v>Tanque para leche</v>
          </cell>
          <cell r="D5699" t="str">
            <v/>
          </cell>
        </row>
        <row r="5700">
          <cell r="B5700" t="str">
            <v/>
          </cell>
          <cell r="C5700" t="str">
            <v>0707</v>
          </cell>
          <cell r="D5700" t="str">
            <v>47732</v>
          </cell>
          <cell r="E5700">
            <v>429310</v>
          </cell>
          <cell r="F5700">
            <v>47</v>
          </cell>
          <cell r="G5700">
            <v>150</v>
          </cell>
          <cell r="H5700">
            <v>26</v>
          </cell>
          <cell r="I5700">
            <v>150</v>
          </cell>
        </row>
        <row r="5701">
          <cell r="B5701" t="str">
            <v/>
          </cell>
          <cell r="C5701" t="str">
            <v>0720</v>
          </cell>
          <cell r="D5701" t="str">
            <v>47732</v>
          </cell>
          <cell r="E5701">
            <v>429310</v>
          </cell>
          <cell r="F5701">
            <v>47</v>
          </cell>
          <cell r="G5701">
            <v>111</v>
          </cell>
          <cell r="I5701">
            <v>111</v>
          </cell>
        </row>
        <row r="5702">
          <cell r="B5702" t="str">
            <v/>
          </cell>
          <cell r="C5702" t="str">
            <v>0731</v>
          </cell>
          <cell r="D5702" t="str">
            <v>47732</v>
          </cell>
          <cell r="E5702">
            <v>429310</v>
          </cell>
          <cell r="F5702">
            <v>47</v>
          </cell>
          <cell r="G5702">
            <v>153.94999999999999</v>
          </cell>
          <cell r="H5702">
            <v>3</v>
          </cell>
          <cell r="I5702">
            <v>153.94999999999999</v>
          </cell>
        </row>
        <row r="5703">
          <cell r="B5703" t="str">
            <v/>
          </cell>
          <cell r="C5703" t="str">
            <v>0733</v>
          </cell>
          <cell r="D5703" t="str">
            <v>47732</v>
          </cell>
          <cell r="E5703">
            <v>429310</v>
          </cell>
          <cell r="F5703">
            <v>47</v>
          </cell>
          <cell r="G5703">
            <v>111</v>
          </cell>
          <cell r="I5703">
            <v>111</v>
          </cell>
        </row>
        <row r="5704">
          <cell r="B5704" t="str">
            <v/>
          </cell>
          <cell r="C5704" t="str">
            <v>0735</v>
          </cell>
          <cell r="D5704" t="str">
            <v>47732</v>
          </cell>
          <cell r="E5704">
            <v>429310</v>
          </cell>
          <cell r="F5704">
            <v>47</v>
          </cell>
          <cell r="G5704">
            <v>170</v>
          </cell>
          <cell r="H5704">
            <v>12</v>
          </cell>
          <cell r="I5704">
            <v>170</v>
          </cell>
        </row>
        <row r="5705">
          <cell r="B5705" t="str">
            <v/>
          </cell>
          <cell r="C5705" t="str">
            <v>0743</v>
          </cell>
          <cell r="D5705" t="str">
            <v>47732</v>
          </cell>
          <cell r="E5705">
            <v>429310</v>
          </cell>
          <cell r="F5705">
            <v>47</v>
          </cell>
          <cell r="G5705">
            <v>150</v>
          </cell>
          <cell r="H5705">
            <v>3</v>
          </cell>
          <cell r="I5705">
            <v>150</v>
          </cell>
        </row>
        <row r="5706">
          <cell r="B5706" t="str">
            <v>0225</v>
          </cell>
          <cell r="C5706" t="str">
            <v>Guantes</v>
          </cell>
          <cell r="D5706" t="str">
            <v/>
          </cell>
        </row>
        <row r="5707">
          <cell r="B5707" t="str">
            <v/>
          </cell>
          <cell r="C5707" t="str">
            <v>0707</v>
          </cell>
          <cell r="D5707" t="str">
            <v>47732</v>
          </cell>
          <cell r="E5707">
            <v>300212</v>
          </cell>
          <cell r="F5707">
            <v>24</v>
          </cell>
          <cell r="G5707">
            <v>0.16</v>
          </cell>
          <cell r="H5707">
            <v>3000</v>
          </cell>
          <cell r="I5707">
            <v>0.16</v>
          </cell>
        </row>
        <row r="5708">
          <cell r="B5708" t="str">
            <v/>
          </cell>
          <cell r="C5708" t="str">
            <v>0739</v>
          </cell>
          <cell r="D5708" t="str">
            <v>47732</v>
          </cell>
          <cell r="E5708">
            <v>300212</v>
          </cell>
          <cell r="F5708">
            <v>24</v>
          </cell>
          <cell r="G5708">
            <v>0.25</v>
          </cell>
          <cell r="H5708">
            <v>50</v>
          </cell>
          <cell r="I5708">
            <v>0.25</v>
          </cell>
        </row>
        <row r="5709">
          <cell r="B5709" t="str">
            <v/>
          </cell>
          <cell r="C5709" t="str">
            <v>0743</v>
          </cell>
          <cell r="D5709" t="str">
            <v>47732</v>
          </cell>
          <cell r="E5709">
            <v>300212</v>
          </cell>
          <cell r="F5709">
            <v>24</v>
          </cell>
          <cell r="G5709">
            <v>0.2</v>
          </cell>
          <cell r="H5709">
            <v>24</v>
          </cell>
          <cell r="I5709">
            <v>0.2</v>
          </cell>
        </row>
        <row r="5710">
          <cell r="B5710" t="str">
            <v>0236</v>
          </cell>
          <cell r="C5710" t="str">
            <v>Abonadora manual</v>
          </cell>
          <cell r="D5710" t="str">
            <v/>
          </cell>
        </row>
        <row r="5711">
          <cell r="B5711" t="str">
            <v/>
          </cell>
          <cell r="C5711" t="str">
            <v>0731</v>
          </cell>
          <cell r="D5711" t="str">
            <v>47732</v>
          </cell>
          <cell r="E5711">
            <v>380210</v>
          </cell>
          <cell r="F5711">
            <v>7</v>
          </cell>
          <cell r="H5711">
            <v>2</v>
          </cell>
        </row>
        <row r="5712">
          <cell r="B5712" t="str">
            <v/>
          </cell>
          <cell r="C5712" t="str">
            <v>0739</v>
          </cell>
          <cell r="D5712" t="str">
            <v>47732</v>
          </cell>
          <cell r="E5712">
            <v>380210</v>
          </cell>
          <cell r="F5712">
            <v>7</v>
          </cell>
          <cell r="H5712">
            <v>3</v>
          </cell>
        </row>
        <row r="5713">
          <cell r="B5713" t="str">
            <v>0237</v>
          </cell>
          <cell r="C5713" t="str">
            <v>Palas cortas</v>
          </cell>
          <cell r="D5713" t="str">
            <v/>
          </cell>
        </row>
        <row r="5714">
          <cell r="B5714" t="str">
            <v/>
          </cell>
          <cell r="C5714" t="str">
            <v>0701</v>
          </cell>
          <cell r="D5714" t="str">
            <v>47732</v>
          </cell>
          <cell r="E5714">
            <v>429211</v>
          </cell>
          <cell r="F5714">
            <v>7</v>
          </cell>
          <cell r="G5714">
            <v>8.9499999999999993</v>
          </cell>
          <cell r="H5714">
            <v>24</v>
          </cell>
          <cell r="I5714">
            <v>8.9499999999999993</v>
          </cell>
        </row>
        <row r="5715">
          <cell r="B5715" t="str">
            <v/>
          </cell>
          <cell r="C5715" t="str">
            <v>0707</v>
          </cell>
          <cell r="D5715" t="str">
            <v>47732</v>
          </cell>
          <cell r="E5715">
            <v>429211</v>
          </cell>
          <cell r="F5715">
            <v>7</v>
          </cell>
          <cell r="G5715">
            <v>8.5</v>
          </cell>
          <cell r="H5715">
            <v>24</v>
          </cell>
          <cell r="I5715">
            <v>8.5</v>
          </cell>
        </row>
        <row r="5716">
          <cell r="B5716" t="str">
            <v/>
          </cell>
          <cell r="C5716" t="str">
            <v>0709</v>
          </cell>
          <cell r="D5716" t="str">
            <v>47732</v>
          </cell>
          <cell r="E5716">
            <v>429211</v>
          </cell>
          <cell r="F5716">
            <v>7</v>
          </cell>
          <cell r="G5716">
            <v>6.65</v>
          </cell>
          <cell r="H5716">
            <v>10</v>
          </cell>
          <cell r="I5716">
            <v>6.65</v>
          </cell>
        </row>
        <row r="5717">
          <cell r="B5717" t="str">
            <v/>
          </cell>
          <cell r="C5717" t="str">
            <v>0716</v>
          </cell>
          <cell r="D5717" t="str">
            <v>47732</v>
          </cell>
          <cell r="E5717">
            <v>429211</v>
          </cell>
          <cell r="G5717">
            <v>8</v>
          </cell>
          <cell r="H5717">
            <v>50</v>
          </cell>
          <cell r="I5717">
            <v>8</v>
          </cell>
        </row>
        <row r="5718">
          <cell r="B5718" t="str">
            <v/>
          </cell>
          <cell r="C5718" t="str">
            <v>0717</v>
          </cell>
          <cell r="D5718" t="str">
            <v>47732</v>
          </cell>
          <cell r="E5718">
            <v>429211</v>
          </cell>
          <cell r="F5718">
            <v>7</v>
          </cell>
          <cell r="G5718">
            <v>7.5</v>
          </cell>
          <cell r="I5718">
            <v>7.5</v>
          </cell>
        </row>
        <row r="5719">
          <cell r="B5719" t="str">
            <v/>
          </cell>
          <cell r="C5719" t="str">
            <v>0720</v>
          </cell>
          <cell r="D5719" t="str">
            <v>47732</v>
          </cell>
          <cell r="E5719">
            <v>429211</v>
          </cell>
          <cell r="F5719">
            <v>7</v>
          </cell>
          <cell r="G5719">
            <v>8.15</v>
          </cell>
          <cell r="I5719">
            <v>8.15</v>
          </cell>
        </row>
        <row r="5720">
          <cell r="B5720" t="str">
            <v/>
          </cell>
          <cell r="C5720" t="str">
            <v>0722</v>
          </cell>
          <cell r="D5720" t="str">
            <v>47732</v>
          </cell>
          <cell r="E5720">
            <v>429211</v>
          </cell>
          <cell r="F5720">
            <v>7</v>
          </cell>
          <cell r="G5720">
            <v>5.95</v>
          </cell>
          <cell r="I5720">
            <v>5.95</v>
          </cell>
        </row>
        <row r="5721">
          <cell r="B5721" t="str">
            <v/>
          </cell>
          <cell r="C5721" t="str">
            <v>0726</v>
          </cell>
          <cell r="D5721" t="str">
            <v>46632</v>
          </cell>
          <cell r="E5721">
            <v>429211</v>
          </cell>
          <cell r="F5721">
            <v>7</v>
          </cell>
          <cell r="G5721">
            <v>9.6999999999999993</v>
          </cell>
          <cell r="H5721">
            <v>8</v>
          </cell>
          <cell r="I5721">
            <v>9.6999999999999993</v>
          </cell>
        </row>
        <row r="5722">
          <cell r="B5722" t="str">
            <v/>
          </cell>
          <cell r="C5722" t="str">
            <v>0727</v>
          </cell>
          <cell r="D5722" t="str">
            <v>47732</v>
          </cell>
          <cell r="E5722">
            <v>429211</v>
          </cell>
          <cell r="F5722">
            <v>7</v>
          </cell>
        </row>
        <row r="5723">
          <cell r="B5723" t="str">
            <v/>
          </cell>
          <cell r="C5723" t="str">
            <v>0733</v>
          </cell>
          <cell r="D5723" t="str">
            <v>47732</v>
          </cell>
          <cell r="E5723">
            <v>429211</v>
          </cell>
          <cell r="F5723">
            <v>7</v>
          </cell>
          <cell r="G5723">
            <v>8.15</v>
          </cell>
          <cell r="I5723">
            <v>8.15</v>
          </cell>
        </row>
        <row r="5724">
          <cell r="B5724" t="str">
            <v/>
          </cell>
          <cell r="C5724" t="str">
            <v>0735</v>
          </cell>
          <cell r="D5724" t="str">
            <v>47732</v>
          </cell>
          <cell r="E5724">
            <v>429211</v>
          </cell>
          <cell r="F5724">
            <v>7</v>
          </cell>
          <cell r="G5724">
            <v>9.9499999999999993</v>
          </cell>
          <cell r="H5724">
            <v>12</v>
          </cell>
          <cell r="I5724">
            <v>9.9499999999999993</v>
          </cell>
        </row>
        <row r="5725">
          <cell r="B5725" t="str">
            <v/>
          </cell>
          <cell r="C5725" t="str">
            <v>0742</v>
          </cell>
          <cell r="D5725" t="str">
            <v>47732</v>
          </cell>
          <cell r="E5725">
            <v>429211</v>
          </cell>
          <cell r="F5725">
            <v>7</v>
          </cell>
          <cell r="G5725">
            <v>8.5</v>
          </cell>
          <cell r="H5725">
            <v>12</v>
          </cell>
          <cell r="I5725">
            <v>8.5</v>
          </cell>
        </row>
        <row r="5726">
          <cell r="B5726" t="str">
            <v/>
          </cell>
          <cell r="C5726" t="str">
            <v>0743</v>
          </cell>
          <cell r="D5726" t="str">
            <v>47732</v>
          </cell>
          <cell r="E5726">
            <v>429211</v>
          </cell>
          <cell r="F5726">
            <v>7</v>
          </cell>
          <cell r="G5726">
            <v>9.5</v>
          </cell>
          <cell r="H5726">
            <v>12</v>
          </cell>
          <cell r="I5726">
            <v>9.5</v>
          </cell>
        </row>
        <row r="5727">
          <cell r="B5727" t="str">
            <v/>
          </cell>
          <cell r="C5727" t="str">
            <v>0744</v>
          </cell>
          <cell r="D5727" t="str">
            <v>47732</v>
          </cell>
          <cell r="E5727">
            <v>429211</v>
          </cell>
          <cell r="F5727">
            <v>7</v>
          </cell>
          <cell r="G5727">
            <v>9.9499999999999993</v>
          </cell>
          <cell r="H5727">
            <v>30</v>
          </cell>
          <cell r="I5727">
            <v>9.9499999999999993</v>
          </cell>
        </row>
        <row r="5728">
          <cell r="B5728" t="str">
            <v/>
          </cell>
          <cell r="C5728" t="str">
            <v>0745</v>
          </cell>
          <cell r="D5728" t="str">
            <v>47732</v>
          </cell>
          <cell r="E5728">
            <v>429211</v>
          </cell>
          <cell r="F5728">
            <v>7</v>
          </cell>
          <cell r="G5728">
            <v>9.5</v>
          </cell>
          <cell r="I5728">
            <v>9.5</v>
          </cell>
        </row>
        <row r="5729">
          <cell r="B5729" t="str">
            <v>0238</v>
          </cell>
          <cell r="C5729" t="str">
            <v>Palas largas</v>
          </cell>
          <cell r="D5729" t="str">
            <v/>
          </cell>
        </row>
        <row r="5730">
          <cell r="B5730" t="str">
            <v/>
          </cell>
          <cell r="C5730" t="str">
            <v>0701</v>
          </cell>
          <cell r="D5730" t="str">
            <v>47732</v>
          </cell>
          <cell r="E5730">
            <v>429211</v>
          </cell>
          <cell r="F5730">
            <v>7</v>
          </cell>
          <cell r="G5730">
            <v>8.9499999999999993</v>
          </cell>
          <cell r="H5730">
            <v>6</v>
          </cell>
          <cell r="I5730">
            <v>9.9499999999999993</v>
          </cell>
        </row>
        <row r="5731">
          <cell r="B5731" t="str">
            <v/>
          </cell>
          <cell r="C5731" t="str">
            <v>0709</v>
          </cell>
          <cell r="D5731" t="str">
            <v>47732</v>
          </cell>
          <cell r="E5731">
            <v>429211</v>
          </cell>
          <cell r="F5731">
            <v>7</v>
          </cell>
          <cell r="G5731">
            <v>9.9499999999999993</v>
          </cell>
          <cell r="H5731">
            <v>10</v>
          </cell>
          <cell r="I5731">
            <v>9.9499999999999993</v>
          </cell>
        </row>
        <row r="5732">
          <cell r="B5732" t="str">
            <v/>
          </cell>
          <cell r="C5732" t="str">
            <v>0720</v>
          </cell>
          <cell r="D5732" t="str">
            <v>47732</v>
          </cell>
          <cell r="E5732">
            <v>429211</v>
          </cell>
          <cell r="F5732">
            <v>7</v>
          </cell>
          <cell r="G5732">
            <v>8.23</v>
          </cell>
          <cell r="I5732">
            <v>8.23</v>
          </cell>
        </row>
        <row r="5733">
          <cell r="B5733" t="str">
            <v/>
          </cell>
          <cell r="C5733" t="str">
            <v>0726</v>
          </cell>
          <cell r="D5733" t="str">
            <v>46632</v>
          </cell>
          <cell r="E5733">
            <v>429211</v>
          </cell>
          <cell r="F5733">
            <v>7</v>
          </cell>
          <cell r="G5733">
            <v>9.8000000000000007</v>
          </cell>
          <cell r="H5733">
            <v>6</v>
          </cell>
          <cell r="I5733">
            <v>9.8000000000000007</v>
          </cell>
        </row>
        <row r="5734">
          <cell r="B5734" t="str">
            <v/>
          </cell>
          <cell r="C5734" t="str">
            <v>0727</v>
          </cell>
          <cell r="D5734" t="str">
            <v>47732</v>
          </cell>
          <cell r="E5734">
            <v>429211</v>
          </cell>
          <cell r="F5734">
            <v>7</v>
          </cell>
          <cell r="G5734">
            <v>16.600000000000001</v>
          </cell>
          <cell r="I5734">
            <v>16.600000000000001</v>
          </cell>
        </row>
        <row r="5735">
          <cell r="B5735" t="str">
            <v/>
          </cell>
          <cell r="C5735" t="str">
            <v>0733</v>
          </cell>
          <cell r="D5735" t="str">
            <v>47732</v>
          </cell>
          <cell r="E5735">
            <v>429211</v>
          </cell>
          <cell r="F5735">
            <v>7</v>
          </cell>
          <cell r="G5735">
            <v>8.23</v>
          </cell>
          <cell r="I5735">
            <v>8.23</v>
          </cell>
        </row>
        <row r="5736">
          <cell r="B5736" t="str">
            <v/>
          </cell>
          <cell r="C5736" t="str">
            <v>0739</v>
          </cell>
          <cell r="D5736" t="str">
            <v>47732</v>
          </cell>
          <cell r="E5736">
            <v>429211</v>
          </cell>
          <cell r="F5736">
            <v>7</v>
          </cell>
          <cell r="G5736">
            <v>10.45</v>
          </cell>
          <cell r="H5736">
            <v>1</v>
          </cell>
          <cell r="I5736">
            <v>10.45</v>
          </cell>
        </row>
        <row r="5737">
          <cell r="B5737" t="str">
            <v/>
          </cell>
          <cell r="C5737" t="str">
            <v>0742</v>
          </cell>
          <cell r="D5737" t="str">
            <v>47732</v>
          </cell>
          <cell r="E5737">
            <v>429211</v>
          </cell>
          <cell r="F5737">
            <v>7</v>
          </cell>
          <cell r="G5737">
            <v>8.5</v>
          </cell>
          <cell r="H5737">
            <v>12</v>
          </cell>
          <cell r="I5737">
            <v>8.5</v>
          </cell>
        </row>
        <row r="5738">
          <cell r="B5738" t="str">
            <v/>
          </cell>
          <cell r="C5738" t="str">
            <v>0743</v>
          </cell>
          <cell r="D5738" t="str">
            <v>47732</v>
          </cell>
          <cell r="E5738">
            <v>429211</v>
          </cell>
          <cell r="F5738">
            <v>7</v>
          </cell>
          <cell r="G5738">
            <v>9.5</v>
          </cell>
          <cell r="H5738">
            <v>12</v>
          </cell>
          <cell r="I5738">
            <v>9.5</v>
          </cell>
        </row>
        <row r="5739">
          <cell r="B5739" t="str">
            <v/>
          </cell>
          <cell r="C5739" t="str">
            <v>0745</v>
          </cell>
          <cell r="D5739" t="str">
            <v>47732</v>
          </cell>
          <cell r="E5739">
            <v>429211</v>
          </cell>
          <cell r="F5739">
            <v>7</v>
          </cell>
          <cell r="G5739">
            <v>9.5</v>
          </cell>
          <cell r="I5739">
            <v>9.5</v>
          </cell>
        </row>
        <row r="5740">
          <cell r="B5740" t="str">
            <v>0239</v>
          </cell>
          <cell r="C5740" t="str">
            <v>Botas de caucho altas</v>
          </cell>
          <cell r="D5740" t="str">
            <v/>
          </cell>
        </row>
        <row r="5741">
          <cell r="B5741" t="str">
            <v/>
          </cell>
          <cell r="C5741" t="str">
            <v>0716</v>
          </cell>
          <cell r="D5741" t="str">
            <v>47732</v>
          </cell>
          <cell r="E5741">
            <v>300219</v>
          </cell>
          <cell r="F5741">
            <v>24</v>
          </cell>
          <cell r="G5741">
            <v>10</v>
          </cell>
          <cell r="H5741">
            <v>50</v>
          </cell>
          <cell r="I5741">
            <v>10</v>
          </cell>
        </row>
        <row r="5742">
          <cell r="B5742" t="str">
            <v/>
          </cell>
          <cell r="C5742" t="str">
            <v>0717</v>
          </cell>
          <cell r="D5742" t="str">
            <v>47732</v>
          </cell>
          <cell r="E5742">
            <v>300219</v>
          </cell>
          <cell r="F5742">
            <v>24</v>
          </cell>
          <cell r="G5742">
            <v>10</v>
          </cell>
          <cell r="I5742">
            <v>10</v>
          </cell>
        </row>
        <row r="5743">
          <cell r="B5743" t="str">
            <v/>
          </cell>
          <cell r="C5743" t="str">
            <v>0719</v>
          </cell>
          <cell r="D5743" t="str">
            <v>47732</v>
          </cell>
          <cell r="E5743">
            <v>300219</v>
          </cell>
          <cell r="F5743">
            <v>24</v>
          </cell>
          <cell r="G5743">
            <v>7.5</v>
          </cell>
          <cell r="I5743">
            <v>8.5</v>
          </cell>
        </row>
        <row r="5744">
          <cell r="B5744" t="str">
            <v/>
          </cell>
          <cell r="C5744" t="str">
            <v>0720</v>
          </cell>
          <cell r="D5744" t="str">
            <v>47732</v>
          </cell>
          <cell r="E5744">
            <v>300219</v>
          </cell>
          <cell r="F5744">
            <v>24</v>
          </cell>
          <cell r="G5744">
            <v>7.96</v>
          </cell>
          <cell r="I5744">
            <v>7.96</v>
          </cell>
        </row>
        <row r="5745">
          <cell r="B5745" t="str">
            <v/>
          </cell>
          <cell r="C5745" t="str">
            <v>0728</v>
          </cell>
          <cell r="D5745" t="str">
            <v>47732</v>
          </cell>
          <cell r="E5745">
            <v>300219</v>
          </cell>
          <cell r="F5745">
            <v>24</v>
          </cell>
          <cell r="G5745">
            <v>11</v>
          </cell>
          <cell r="I5745">
            <v>11</v>
          </cell>
        </row>
        <row r="5746">
          <cell r="B5746" t="str">
            <v/>
          </cell>
          <cell r="C5746" t="str">
            <v>0731</v>
          </cell>
          <cell r="D5746" t="str">
            <v>47732</v>
          </cell>
          <cell r="E5746">
            <v>300219</v>
          </cell>
          <cell r="F5746">
            <v>24</v>
          </cell>
          <cell r="G5746">
            <v>10.95</v>
          </cell>
          <cell r="H5746">
            <v>30</v>
          </cell>
          <cell r="I5746">
            <v>12.5</v>
          </cell>
        </row>
        <row r="5747">
          <cell r="B5747" t="str">
            <v/>
          </cell>
          <cell r="C5747" t="str">
            <v>0733</v>
          </cell>
          <cell r="D5747" t="str">
            <v>47732</v>
          </cell>
          <cell r="E5747">
            <v>300219</v>
          </cell>
          <cell r="F5747">
            <v>24</v>
          </cell>
          <cell r="G5747">
            <v>9.3699999999999992</v>
          </cell>
          <cell r="I5747">
            <v>9.3699999999999992</v>
          </cell>
        </row>
        <row r="5748">
          <cell r="B5748" t="str">
            <v/>
          </cell>
          <cell r="C5748" t="str">
            <v>0735</v>
          </cell>
          <cell r="D5748" t="str">
            <v>47732</v>
          </cell>
          <cell r="E5748">
            <v>300219</v>
          </cell>
          <cell r="F5748">
            <v>24</v>
          </cell>
          <cell r="G5748">
            <v>13.5</v>
          </cell>
          <cell r="H5748">
            <v>30</v>
          </cell>
          <cell r="I5748">
            <v>13.5</v>
          </cell>
        </row>
        <row r="5749">
          <cell r="B5749" t="str">
            <v/>
          </cell>
          <cell r="C5749" t="str">
            <v>0739</v>
          </cell>
          <cell r="D5749" t="str">
            <v>47732</v>
          </cell>
          <cell r="E5749">
            <v>300219</v>
          </cell>
          <cell r="F5749">
            <v>24</v>
          </cell>
          <cell r="G5749">
            <v>8.5500000000000007</v>
          </cell>
          <cell r="H5749">
            <v>8</v>
          </cell>
          <cell r="I5749">
            <v>8.5500000000000007</v>
          </cell>
        </row>
        <row r="5750">
          <cell r="B5750" t="str">
            <v/>
          </cell>
          <cell r="C5750" t="str">
            <v>0742</v>
          </cell>
          <cell r="D5750" t="str">
            <v>47732</v>
          </cell>
          <cell r="E5750">
            <v>300219</v>
          </cell>
          <cell r="F5750">
            <v>24</v>
          </cell>
          <cell r="G5750">
            <v>14</v>
          </cell>
          <cell r="H5750">
            <v>60</v>
          </cell>
          <cell r="I5750">
            <v>14.95</v>
          </cell>
        </row>
        <row r="5751">
          <cell r="B5751" t="str">
            <v/>
          </cell>
          <cell r="C5751" t="str">
            <v>0743</v>
          </cell>
          <cell r="D5751" t="str">
            <v>47732</v>
          </cell>
          <cell r="E5751">
            <v>300219</v>
          </cell>
          <cell r="F5751">
            <v>24</v>
          </cell>
          <cell r="G5751">
            <v>12.5</v>
          </cell>
          <cell r="H5751">
            <v>20</v>
          </cell>
          <cell r="I5751">
            <v>12.5</v>
          </cell>
        </row>
        <row r="5752">
          <cell r="B5752" t="str">
            <v/>
          </cell>
          <cell r="C5752" t="str">
            <v>0744</v>
          </cell>
          <cell r="D5752" t="str">
            <v>47732</v>
          </cell>
          <cell r="E5752">
            <v>300219</v>
          </cell>
          <cell r="F5752">
            <v>24</v>
          </cell>
          <cell r="G5752">
            <v>10.5</v>
          </cell>
          <cell r="H5752">
            <v>50</v>
          </cell>
          <cell r="I5752">
            <v>10.5</v>
          </cell>
        </row>
        <row r="5753">
          <cell r="B5753" t="str">
            <v/>
          </cell>
          <cell r="C5753" t="str">
            <v>0745</v>
          </cell>
          <cell r="D5753" t="str">
            <v>47732</v>
          </cell>
          <cell r="E5753">
            <v>300219</v>
          </cell>
          <cell r="F5753">
            <v>24</v>
          </cell>
          <cell r="G5753">
            <v>12.5</v>
          </cell>
          <cell r="I5753">
            <v>12.5</v>
          </cell>
        </row>
        <row r="5754">
          <cell r="B5754" t="str">
            <v/>
          </cell>
          <cell r="C5754" t="str">
            <v>0748</v>
          </cell>
          <cell r="D5754" t="str">
            <v>47732</v>
          </cell>
          <cell r="E5754">
            <v>300219</v>
          </cell>
          <cell r="F5754">
            <v>24</v>
          </cell>
          <cell r="G5754">
            <v>8</v>
          </cell>
          <cell r="H5754">
            <v>20</v>
          </cell>
          <cell r="I5754">
            <v>8</v>
          </cell>
        </row>
        <row r="5755">
          <cell r="B5755" t="str">
            <v>0240</v>
          </cell>
          <cell r="C5755" t="str">
            <v>Botas de caucho cortas</v>
          </cell>
          <cell r="D5755" t="str">
            <v/>
          </cell>
        </row>
        <row r="5756">
          <cell r="B5756" t="str">
            <v/>
          </cell>
          <cell r="C5756" t="str">
            <v>0719</v>
          </cell>
          <cell r="D5756" t="str">
            <v>47732</v>
          </cell>
          <cell r="E5756">
            <v>300219</v>
          </cell>
          <cell r="F5756">
            <v>24</v>
          </cell>
          <cell r="G5756">
            <v>7.75</v>
          </cell>
          <cell r="I5756">
            <v>8.75</v>
          </cell>
        </row>
        <row r="5757">
          <cell r="B5757" t="str">
            <v/>
          </cell>
          <cell r="C5757" t="str">
            <v>0727</v>
          </cell>
          <cell r="D5757" t="str">
            <v>47732</v>
          </cell>
          <cell r="E5757">
            <v>300219</v>
          </cell>
          <cell r="F5757">
            <v>24</v>
          </cell>
          <cell r="G5757">
            <v>11.75</v>
          </cell>
          <cell r="I5757">
            <v>11.75</v>
          </cell>
        </row>
        <row r="5758">
          <cell r="B5758" t="str">
            <v/>
          </cell>
          <cell r="C5758" t="str">
            <v>0733</v>
          </cell>
          <cell r="D5758" t="str">
            <v>47732</v>
          </cell>
          <cell r="E5758">
            <v>300219</v>
          </cell>
          <cell r="F5758">
            <v>24</v>
          </cell>
          <cell r="G5758">
            <v>7.96</v>
          </cell>
          <cell r="I5758">
            <v>7.96</v>
          </cell>
        </row>
        <row r="5759">
          <cell r="B5759" t="str">
            <v/>
          </cell>
          <cell r="C5759" t="str">
            <v>0735</v>
          </cell>
          <cell r="D5759" t="str">
            <v>47732</v>
          </cell>
          <cell r="E5759">
            <v>300219</v>
          </cell>
          <cell r="F5759">
            <v>24</v>
          </cell>
          <cell r="G5759">
            <v>10.5</v>
          </cell>
          <cell r="H5759">
            <v>40</v>
          </cell>
          <cell r="I5759">
            <v>10.5</v>
          </cell>
        </row>
        <row r="5760">
          <cell r="B5760" t="str">
            <v/>
          </cell>
          <cell r="C5760" t="str">
            <v>0739</v>
          </cell>
          <cell r="D5760" t="str">
            <v>47732</v>
          </cell>
          <cell r="E5760">
            <v>300219</v>
          </cell>
          <cell r="F5760">
            <v>24</v>
          </cell>
          <cell r="G5760">
            <v>6.45</v>
          </cell>
          <cell r="H5760">
            <v>4</v>
          </cell>
          <cell r="I5760">
            <v>6.45</v>
          </cell>
        </row>
        <row r="5761">
          <cell r="B5761" t="str">
            <v/>
          </cell>
          <cell r="C5761" t="str">
            <v>0742</v>
          </cell>
          <cell r="D5761" t="str">
            <v>47732</v>
          </cell>
          <cell r="E5761">
            <v>300219</v>
          </cell>
          <cell r="F5761">
            <v>24</v>
          </cell>
          <cell r="G5761">
            <v>9.9499999999999993</v>
          </cell>
          <cell r="H5761">
            <v>60</v>
          </cell>
          <cell r="I5761">
            <v>10.5</v>
          </cell>
        </row>
        <row r="5762">
          <cell r="B5762" t="str">
            <v/>
          </cell>
          <cell r="C5762" t="str">
            <v>0743</v>
          </cell>
          <cell r="D5762" t="str">
            <v>47732</v>
          </cell>
          <cell r="E5762">
            <v>300219</v>
          </cell>
          <cell r="F5762">
            <v>24</v>
          </cell>
          <cell r="G5762">
            <v>7.5</v>
          </cell>
          <cell r="H5762">
            <v>12</v>
          </cell>
          <cell r="I5762">
            <v>7.5</v>
          </cell>
        </row>
        <row r="5763">
          <cell r="B5763" t="str">
            <v/>
          </cell>
          <cell r="C5763" t="str">
            <v>0745</v>
          </cell>
          <cell r="D5763" t="str">
            <v>47732</v>
          </cell>
          <cell r="E5763">
            <v>300219</v>
          </cell>
          <cell r="F5763">
            <v>24</v>
          </cell>
          <cell r="G5763">
            <v>8.5</v>
          </cell>
          <cell r="I5763">
            <v>8.5</v>
          </cell>
        </row>
        <row r="5764">
          <cell r="B5764" t="str">
            <v/>
          </cell>
          <cell r="C5764" t="str">
            <v>0748</v>
          </cell>
          <cell r="D5764" t="str">
            <v>47732</v>
          </cell>
          <cell r="E5764">
            <v>300219</v>
          </cell>
          <cell r="F5764">
            <v>24</v>
          </cell>
          <cell r="G5764">
            <v>8</v>
          </cell>
          <cell r="H5764">
            <v>12</v>
          </cell>
          <cell r="I5764">
            <v>8</v>
          </cell>
        </row>
        <row r="5765">
          <cell r="B5765" t="str">
            <v>0242</v>
          </cell>
          <cell r="C5765" t="str">
            <v>Monturas o sillas (rústicas)</v>
          </cell>
          <cell r="D5765" t="str">
            <v/>
          </cell>
        </row>
        <row r="5766">
          <cell r="B5766" t="str">
            <v/>
          </cell>
          <cell r="C5766" t="str">
            <v>0707</v>
          </cell>
          <cell r="D5766" t="str">
            <v>47732</v>
          </cell>
          <cell r="E5766">
            <v>292100</v>
          </cell>
          <cell r="F5766">
            <v>7</v>
          </cell>
          <cell r="G5766">
            <v>190</v>
          </cell>
          <cell r="H5766">
            <v>20</v>
          </cell>
          <cell r="I5766">
            <v>190</v>
          </cell>
        </row>
        <row r="5767">
          <cell r="B5767" t="str">
            <v/>
          </cell>
          <cell r="C5767" t="str">
            <v>0716</v>
          </cell>
          <cell r="D5767" t="str">
            <v>47732</v>
          </cell>
          <cell r="E5767">
            <v>292100</v>
          </cell>
          <cell r="F5767">
            <v>7</v>
          </cell>
          <cell r="G5767">
            <v>150</v>
          </cell>
          <cell r="H5767">
            <v>10</v>
          </cell>
          <cell r="I5767">
            <v>150</v>
          </cell>
        </row>
        <row r="5768">
          <cell r="B5768" t="str">
            <v/>
          </cell>
          <cell r="C5768" t="str">
            <v>0720</v>
          </cell>
          <cell r="D5768" t="str">
            <v>47732</v>
          </cell>
          <cell r="E5768">
            <v>292100</v>
          </cell>
          <cell r="F5768">
            <v>7</v>
          </cell>
          <cell r="G5768">
            <v>149.5</v>
          </cell>
          <cell r="I5768">
            <v>149.5</v>
          </cell>
        </row>
        <row r="5769">
          <cell r="B5769" t="str">
            <v/>
          </cell>
          <cell r="C5769" t="str">
            <v>0723</v>
          </cell>
          <cell r="D5769" t="str">
            <v>47732</v>
          </cell>
          <cell r="E5769">
            <v>292100</v>
          </cell>
          <cell r="F5769">
            <v>7</v>
          </cell>
          <cell r="G5769">
            <v>685</v>
          </cell>
          <cell r="H5769">
            <v>1</v>
          </cell>
          <cell r="I5769">
            <v>685</v>
          </cell>
        </row>
        <row r="5770">
          <cell r="B5770" t="str">
            <v/>
          </cell>
          <cell r="C5770" t="str">
            <v>0731</v>
          </cell>
          <cell r="D5770" t="str">
            <v>47732</v>
          </cell>
          <cell r="E5770">
            <v>292100</v>
          </cell>
          <cell r="F5770">
            <v>7</v>
          </cell>
          <cell r="G5770">
            <v>155</v>
          </cell>
          <cell r="H5770">
            <v>6</v>
          </cell>
          <cell r="I5770">
            <v>155</v>
          </cell>
        </row>
        <row r="5771">
          <cell r="B5771" t="str">
            <v/>
          </cell>
          <cell r="C5771" t="str">
            <v>0735</v>
          </cell>
          <cell r="D5771" t="str">
            <v>47732</v>
          </cell>
          <cell r="E5771">
            <v>292100</v>
          </cell>
          <cell r="F5771">
            <v>7</v>
          </cell>
          <cell r="G5771">
            <v>160</v>
          </cell>
          <cell r="H5771">
            <v>20</v>
          </cell>
          <cell r="I5771">
            <v>160</v>
          </cell>
        </row>
        <row r="5772">
          <cell r="B5772" t="str">
            <v/>
          </cell>
          <cell r="C5772" t="str">
            <v>0736</v>
          </cell>
          <cell r="D5772" t="str">
            <v>47732</v>
          </cell>
          <cell r="E5772">
            <v>292100</v>
          </cell>
          <cell r="F5772">
            <v>7</v>
          </cell>
          <cell r="G5772">
            <v>180</v>
          </cell>
          <cell r="H5772">
            <v>3</v>
          </cell>
          <cell r="I5772">
            <v>180</v>
          </cell>
        </row>
        <row r="5773">
          <cell r="B5773" t="str">
            <v/>
          </cell>
          <cell r="C5773" t="str">
            <v>0742</v>
          </cell>
          <cell r="D5773" t="str">
            <v>47732</v>
          </cell>
          <cell r="E5773">
            <v>292100</v>
          </cell>
          <cell r="F5773">
            <v>7</v>
          </cell>
          <cell r="G5773">
            <v>180</v>
          </cell>
          <cell r="H5773">
            <v>6</v>
          </cell>
          <cell r="I5773">
            <v>180</v>
          </cell>
        </row>
        <row r="5774">
          <cell r="B5774" t="str">
            <v/>
          </cell>
          <cell r="C5774" t="str">
            <v>0743</v>
          </cell>
          <cell r="D5774" t="str">
            <v>47732</v>
          </cell>
          <cell r="E5774">
            <v>292100</v>
          </cell>
          <cell r="F5774">
            <v>7</v>
          </cell>
          <cell r="G5774">
            <v>140</v>
          </cell>
          <cell r="H5774">
            <v>10</v>
          </cell>
          <cell r="I5774">
            <v>140</v>
          </cell>
        </row>
        <row r="5775">
          <cell r="B5775" t="str">
            <v/>
          </cell>
          <cell r="C5775" t="str">
            <v>0744</v>
          </cell>
          <cell r="D5775" t="str">
            <v>47732</v>
          </cell>
          <cell r="E5775">
            <v>292100</v>
          </cell>
          <cell r="F5775">
            <v>7</v>
          </cell>
          <cell r="G5775">
            <v>150</v>
          </cell>
          <cell r="H5775">
            <v>20</v>
          </cell>
          <cell r="I5775">
            <v>150</v>
          </cell>
        </row>
        <row r="5776">
          <cell r="B5776" t="str">
            <v>0301</v>
          </cell>
          <cell r="C5776" t="str">
            <v>Gasolina Super 95</v>
          </cell>
          <cell r="D5776" t="str">
            <v/>
          </cell>
        </row>
        <row r="5777">
          <cell r="B5777" t="str">
            <v/>
          </cell>
          <cell r="C5777" t="str">
            <v>0703</v>
          </cell>
          <cell r="D5777" t="str">
            <v>47300</v>
          </cell>
          <cell r="E5777">
            <v>333100</v>
          </cell>
          <cell r="F5777">
            <v>4</v>
          </cell>
          <cell r="G5777">
            <v>0.88</v>
          </cell>
          <cell r="H5777">
            <v>658</v>
          </cell>
          <cell r="I5777">
            <v>0.88</v>
          </cell>
        </row>
        <row r="5778">
          <cell r="B5778" t="str">
            <v/>
          </cell>
          <cell r="C5778" t="str">
            <v>0704</v>
          </cell>
          <cell r="D5778" t="str">
            <v>47300</v>
          </cell>
          <cell r="E5778">
            <v>333100</v>
          </cell>
          <cell r="F5778">
            <v>4</v>
          </cell>
          <cell r="G5778">
            <v>0.82</v>
          </cell>
          <cell r="H5778">
            <v>7658</v>
          </cell>
          <cell r="I5778">
            <v>0.82</v>
          </cell>
        </row>
        <row r="5779">
          <cell r="B5779" t="str">
            <v/>
          </cell>
          <cell r="C5779" t="str">
            <v>0737</v>
          </cell>
          <cell r="D5779" t="str">
            <v>47300</v>
          </cell>
          <cell r="E5779">
            <v>333100</v>
          </cell>
          <cell r="F5779">
            <v>4</v>
          </cell>
          <cell r="G5779">
            <v>1.18</v>
          </cell>
          <cell r="H5779">
            <v>6500</v>
          </cell>
          <cell r="I5779">
            <v>1.18</v>
          </cell>
        </row>
        <row r="5780">
          <cell r="B5780" t="str">
            <v/>
          </cell>
          <cell r="C5780" t="str">
            <v>0746</v>
          </cell>
          <cell r="D5780" t="str">
            <v>47300</v>
          </cell>
          <cell r="E5780">
            <v>333100</v>
          </cell>
          <cell r="F5780">
            <v>4</v>
          </cell>
          <cell r="G5780">
            <v>1.8</v>
          </cell>
          <cell r="H5780">
            <v>1302</v>
          </cell>
          <cell r="I5780">
            <v>1.8</v>
          </cell>
        </row>
        <row r="5781">
          <cell r="B5781" t="str">
            <v>0303</v>
          </cell>
          <cell r="C5781" t="str">
            <v>Gasolina regular 91</v>
          </cell>
          <cell r="D5781" t="str">
            <v/>
          </cell>
        </row>
        <row r="5782">
          <cell r="B5782" t="str">
            <v/>
          </cell>
          <cell r="C5782" t="str">
            <v>0703</v>
          </cell>
          <cell r="D5782" t="str">
            <v>47300</v>
          </cell>
          <cell r="E5782">
            <v>333100</v>
          </cell>
          <cell r="F5782">
            <v>4</v>
          </cell>
          <cell r="G5782">
            <v>0.84</v>
          </cell>
          <cell r="H5782">
            <v>263</v>
          </cell>
          <cell r="I5782">
            <v>0.84</v>
          </cell>
        </row>
        <row r="5783">
          <cell r="B5783" t="str">
            <v/>
          </cell>
          <cell r="C5783" t="str">
            <v>0704</v>
          </cell>
          <cell r="D5783" t="str">
            <v>47300</v>
          </cell>
          <cell r="E5783">
            <v>333100</v>
          </cell>
          <cell r="F5783">
            <v>4</v>
          </cell>
          <cell r="G5783">
            <v>0.76</v>
          </cell>
          <cell r="H5783">
            <v>8863</v>
          </cell>
          <cell r="I5783">
            <v>0.76</v>
          </cell>
        </row>
        <row r="5784">
          <cell r="B5784" t="str">
            <v/>
          </cell>
          <cell r="C5784" t="str">
            <v>0737</v>
          </cell>
          <cell r="D5784" t="str">
            <v>47300</v>
          </cell>
          <cell r="E5784">
            <v>333100</v>
          </cell>
          <cell r="F5784">
            <v>4</v>
          </cell>
          <cell r="G5784">
            <v>1.05</v>
          </cell>
          <cell r="H5784">
            <v>8200</v>
          </cell>
          <cell r="I5784">
            <v>1.04</v>
          </cell>
        </row>
        <row r="5785">
          <cell r="B5785" t="str">
            <v/>
          </cell>
          <cell r="C5785" t="str">
            <v>0746</v>
          </cell>
          <cell r="D5785" t="str">
            <v>47300</v>
          </cell>
          <cell r="E5785">
            <v>333100</v>
          </cell>
          <cell r="F5785">
            <v>4</v>
          </cell>
          <cell r="G5785">
            <v>1.5</v>
          </cell>
          <cell r="H5785">
            <v>1222</v>
          </cell>
          <cell r="I5785">
            <v>1.5</v>
          </cell>
        </row>
        <row r="5786">
          <cell r="B5786" t="str">
            <v>0305</v>
          </cell>
          <cell r="C5786" t="str">
            <v>Diésel</v>
          </cell>
          <cell r="D5786" t="str">
            <v/>
          </cell>
        </row>
        <row r="5787">
          <cell r="B5787" t="str">
            <v/>
          </cell>
          <cell r="C5787" t="str">
            <v>0703</v>
          </cell>
          <cell r="D5787" t="str">
            <v>47300</v>
          </cell>
          <cell r="E5787">
            <v>333100</v>
          </cell>
          <cell r="F5787">
            <v>4</v>
          </cell>
          <cell r="G5787">
            <v>0.88</v>
          </cell>
          <cell r="H5787">
            <v>553</v>
          </cell>
          <cell r="I5787">
            <v>0.88</v>
          </cell>
        </row>
        <row r="5788">
          <cell r="B5788" t="str">
            <v/>
          </cell>
          <cell r="C5788" t="str">
            <v>0704</v>
          </cell>
          <cell r="D5788" t="str">
            <v>47300</v>
          </cell>
          <cell r="E5788">
            <v>333100</v>
          </cell>
          <cell r="F5788">
            <v>4</v>
          </cell>
          <cell r="G5788">
            <v>0.76</v>
          </cell>
          <cell r="H5788">
            <v>930</v>
          </cell>
          <cell r="I5788">
            <v>0.75</v>
          </cell>
        </row>
        <row r="5789">
          <cell r="B5789" t="str">
            <v/>
          </cell>
          <cell r="C5789" t="str">
            <v>0737</v>
          </cell>
          <cell r="D5789" t="str">
            <v>47300</v>
          </cell>
          <cell r="E5789">
            <v>333100</v>
          </cell>
          <cell r="F5789">
            <v>4</v>
          </cell>
          <cell r="G5789">
            <v>0.99</v>
          </cell>
          <cell r="H5789">
            <v>3000</v>
          </cell>
          <cell r="I5789">
            <v>0.99</v>
          </cell>
        </row>
        <row r="5790">
          <cell r="B5790" t="str">
            <v/>
          </cell>
          <cell r="C5790" t="str">
            <v>0746</v>
          </cell>
          <cell r="D5790" t="str">
            <v>47300</v>
          </cell>
          <cell r="E5790">
            <v>333100</v>
          </cell>
          <cell r="F5790">
            <v>4</v>
          </cell>
          <cell r="G5790">
            <v>0.99</v>
          </cell>
          <cell r="H5790">
            <v>1172</v>
          </cell>
          <cell r="I5790">
            <v>0.99</v>
          </cell>
        </row>
        <row r="5791">
          <cell r="B5791" t="str">
            <v>0306</v>
          </cell>
          <cell r="C5791" t="str">
            <v>Aceite 30-40</v>
          </cell>
          <cell r="D5791" t="str">
            <v/>
          </cell>
        </row>
        <row r="5792">
          <cell r="B5792" t="str">
            <v/>
          </cell>
          <cell r="C5792" t="str">
            <v>0708</v>
          </cell>
          <cell r="D5792" t="str">
            <v>47330</v>
          </cell>
          <cell r="E5792">
            <v>333800</v>
          </cell>
          <cell r="F5792">
            <v>4</v>
          </cell>
          <cell r="H5792">
            <v>20</v>
          </cell>
        </row>
        <row r="5793">
          <cell r="B5793" t="str">
            <v/>
          </cell>
          <cell r="C5793" t="str">
            <v>0725</v>
          </cell>
          <cell r="D5793" t="str">
            <v>47330</v>
          </cell>
          <cell r="E5793">
            <v>333800</v>
          </cell>
          <cell r="F5793">
            <v>4</v>
          </cell>
          <cell r="H5793">
            <v>10</v>
          </cell>
        </row>
        <row r="5794">
          <cell r="B5794" t="str">
            <v/>
          </cell>
          <cell r="C5794" t="str">
            <v>0726</v>
          </cell>
          <cell r="D5794" t="str">
            <v>46632</v>
          </cell>
          <cell r="E5794">
            <v>333800</v>
          </cell>
          <cell r="F5794">
            <v>4</v>
          </cell>
          <cell r="G5794">
            <v>4.32</v>
          </cell>
          <cell r="H5794">
            <v>24</v>
          </cell>
          <cell r="I5794">
            <v>4.32</v>
          </cell>
        </row>
        <row r="5795">
          <cell r="B5795" t="str">
            <v/>
          </cell>
          <cell r="C5795" t="str">
            <v>0747</v>
          </cell>
          <cell r="D5795" t="str">
            <v>47732</v>
          </cell>
          <cell r="E5795">
            <v>333800</v>
          </cell>
          <cell r="F5795">
            <v>4</v>
          </cell>
          <cell r="G5795">
            <v>3.5</v>
          </cell>
          <cell r="I5795">
            <v>3.5</v>
          </cell>
        </row>
        <row r="5796">
          <cell r="B5796" t="str">
            <v>0307</v>
          </cell>
          <cell r="C5796" t="str">
            <v>Aceite 140-190</v>
          </cell>
          <cell r="D5796" t="str">
            <v/>
          </cell>
        </row>
        <row r="5797">
          <cell r="B5797" t="str">
            <v/>
          </cell>
          <cell r="C5797" t="str">
            <v>0708</v>
          </cell>
          <cell r="D5797" t="str">
            <v>47330</v>
          </cell>
          <cell r="E5797">
            <v>333800</v>
          </cell>
          <cell r="F5797">
            <v>4</v>
          </cell>
          <cell r="H5797">
            <v>20</v>
          </cell>
          <cell r="I5797">
            <v>5.4</v>
          </cell>
        </row>
        <row r="5798">
          <cell r="B5798" t="str">
            <v/>
          </cell>
          <cell r="C5798" t="str">
            <v>0726</v>
          </cell>
          <cell r="D5798" t="str">
            <v>46632</v>
          </cell>
          <cell r="E5798">
            <v>333800</v>
          </cell>
          <cell r="F5798">
            <v>4</v>
          </cell>
          <cell r="G5798">
            <v>6.73</v>
          </cell>
          <cell r="H5798">
            <v>12</v>
          </cell>
          <cell r="I5798">
            <v>6.73</v>
          </cell>
        </row>
        <row r="5799">
          <cell r="B5799" t="str">
            <v/>
          </cell>
          <cell r="C5799" t="str">
            <v>0731</v>
          </cell>
          <cell r="D5799" t="str">
            <v>47732</v>
          </cell>
          <cell r="E5799">
            <v>333800</v>
          </cell>
          <cell r="F5799">
            <v>4</v>
          </cell>
          <cell r="G5799">
            <v>3.5</v>
          </cell>
          <cell r="H5799">
            <v>48</v>
          </cell>
          <cell r="I5799">
            <v>3.5</v>
          </cell>
        </row>
        <row r="5800">
          <cell r="B5800" t="str">
            <v>0308</v>
          </cell>
          <cell r="C5800" t="str">
            <v>Aceite (hidráulico especial)</v>
          </cell>
          <cell r="D5800" t="str">
            <v/>
          </cell>
        </row>
        <row r="5801">
          <cell r="B5801" t="str">
            <v/>
          </cell>
          <cell r="C5801" t="str">
            <v>0708</v>
          </cell>
          <cell r="D5801" t="str">
            <v>47330</v>
          </cell>
          <cell r="E5801">
            <v>333800</v>
          </cell>
          <cell r="F5801">
            <v>4</v>
          </cell>
          <cell r="H5801">
            <v>80</v>
          </cell>
        </row>
        <row r="5802">
          <cell r="B5802" t="str">
            <v>0309</v>
          </cell>
          <cell r="C5802" t="str">
            <v>Aceite SAE 40</v>
          </cell>
          <cell r="D5802" t="str">
            <v/>
          </cell>
        </row>
        <row r="5803">
          <cell r="B5803" t="str">
            <v/>
          </cell>
          <cell r="C5803" t="str">
            <v>0711</v>
          </cell>
          <cell r="D5803" t="str">
            <v>47300</v>
          </cell>
          <cell r="E5803">
            <v>333800</v>
          </cell>
          <cell r="F5803">
            <v>4</v>
          </cell>
          <cell r="G5803">
            <v>3.75</v>
          </cell>
          <cell r="I5803">
            <v>3.75</v>
          </cell>
        </row>
        <row r="5804">
          <cell r="B5804" t="str">
            <v/>
          </cell>
          <cell r="C5804" t="str">
            <v>0718</v>
          </cell>
          <cell r="D5804" t="str">
            <v>47330</v>
          </cell>
          <cell r="E5804">
            <v>333800</v>
          </cell>
          <cell r="F5804">
            <v>4</v>
          </cell>
          <cell r="G5804">
            <v>3.25</v>
          </cell>
          <cell r="H5804">
            <v>60</v>
          </cell>
          <cell r="I5804">
            <v>3.25</v>
          </cell>
        </row>
        <row r="5805">
          <cell r="B5805" t="str">
            <v/>
          </cell>
          <cell r="C5805" t="str">
            <v>0722</v>
          </cell>
          <cell r="D5805" t="str">
            <v>47732</v>
          </cell>
          <cell r="E5805">
            <v>333800</v>
          </cell>
          <cell r="F5805">
            <v>4</v>
          </cell>
          <cell r="G5805">
            <v>2.48</v>
          </cell>
          <cell r="I5805">
            <v>2.48</v>
          </cell>
        </row>
        <row r="5806">
          <cell r="B5806" t="str">
            <v/>
          </cell>
          <cell r="C5806" t="str">
            <v>0726</v>
          </cell>
          <cell r="D5806" t="str">
            <v>46632</v>
          </cell>
          <cell r="E5806">
            <v>333800</v>
          </cell>
          <cell r="F5806">
            <v>4</v>
          </cell>
          <cell r="G5806">
            <v>4.32</v>
          </cell>
          <cell r="H5806">
            <v>24</v>
          </cell>
          <cell r="I5806">
            <v>4.32</v>
          </cell>
        </row>
        <row r="5807">
          <cell r="B5807" t="str">
            <v/>
          </cell>
          <cell r="C5807" t="str">
            <v>0736</v>
          </cell>
          <cell r="D5807" t="str">
            <v>47732</v>
          </cell>
          <cell r="E5807">
            <v>333800</v>
          </cell>
          <cell r="F5807">
            <v>4</v>
          </cell>
          <cell r="G5807">
            <v>4</v>
          </cell>
          <cell r="H5807">
            <v>100</v>
          </cell>
          <cell r="I5807">
            <v>4</v>
          </cell>
        </row>
        <row r="5808">
          <cell r="B5808" t="str">
            <v/>
          </cell>
          <cell r="C5808" t="str">
            <v>0738</v>
          </cell>
          <cell r="D5808" t="str">
            <v>47732</v>
          </cell>
          <cell r="E5808">
            <v>333800</v>
          </cell>
          <cell r="F5808">
            <v>4</v>
          </cell>
          <cell r="G5808">
            <v>4.25</v>
          </cell>
          <cell r="H5808">
            <v>48</v>
          </cell>
          <cell r="I5808">
            <v>4.25</v>
          </cell>
        </row>
        <row r="5809">
          <cell r="B5809" t="str">
            <v/>
          </cell>
          <cell r="C5809" t="str">
            <v>0741</v>
          </cell>
          <cell r="D5809" t="str">
            <v>47300</v>
          </cell>
          <cell r="E5809">
            <v>333800</v>
          </cell>
          <cell r="F5809">
            <v>4</v>
          </cell>
          <cell r="G5809">
            <v>4</v>
          </cell>
          <cell r="H5809">
            <v>456</v>
          </cell>
          <cell r="I5809">
            <v>4</v>
          </cell>
        </row>
        <row r="5810">
          <cell r="B5810" t="str">
            <v>0311</v>
          </cell>
          <cell r="C5810" t="str">
            <v>Aceite 20W - 50</v>
          </cell>
          <cell r="D5810" t="str">
            <v/>
          </cell>
        </row>
        <row r="5811">
          <cell r="B5811" t="str">
            <v/>
          </cell>
          <cell r="C5811" t="str">
            <v>0703</v>
          </cell>
          <cell r="D5811" t="str">
            <v>47300</v>
          </cell>
          <cell r="E5811">
            <v>333800</v>
          </cell>
          <cell r="F5811">
            <v>4</v>
          </cell>
          <cell r="G5811">
            <v>5</v>
          </cell>
          <cell r="H5811">
            <v>3</v>
          </cell>
          <cell r="I5811">
            <v>5</v>
          </cell>
        </row>
        <row r="5812">
          <cell r="B5812" t="str">
            <v/>
          </cell>
          <cell r="C5812" t="str">
            <v>0704</v>
          </cell>
          <cell r="D5812" t="str">
            <v>47300</v>
          </cell>
          <cell r="E5812">
            <v>333800</v>
          </cell>
          <cell r="F5812">
            <v>4</v>
          </cell>
          <cell r="G5812">
            <v>4.5</v>
          </cell>
          <cell r="H5812">
            <v>300</v>
          </cell>
          <cell r="I5812">
            <v>4.5</v>
          </cell>
        </row>
        <row r="5813">
          <cell r="B5813" t="str">
            <v/>
          </cell>
          <cell r="C5813" t="str">
            <v>0711</v>
          </cell>
          <cell r="D5813" t="str">
            <v>47300</v>
          </cell>
          <cell r="E5813">
            <v>333800</v>
          </cell>
          <cell r="F5813">
            <v>4</v>
          </cell>
          <cell r="G5813">
            <v>6.25</v>
          </cell>
          <cell r="I5813">
            <v>6.25</v>
          </cell>
        </row>
        <row r="5814">
          <cell r="B5814" t="str">
            <v/>
          </cell>
          <cell r="C5814" t="str">
            <v>0715</v>
          </cell>
          <cell r="D5814" t="str">
            <v>46631</v>
          </cell>
          <cell r="E5814">
            <v>333800</v>
          </cell>
          <cell r="F5814">
            <v>4</v>
          </cell>
          <cell r="G5814">
            <v>6.25</v>
          </cell>
          <cell r="I5814">
            <v>6.25</v>
          </cell>
        </row>
        <row r="5815">
          <cell r="B5815" t="str">
            <v/>
          </cell>
          <cell r="C5815" t="str">
            <v>0725</v>
          </cell>
          <cell r="D5815" t="str">
            <v>47330</v>
          </cell>
          <cell r="E5815">
            <v>333800</v>
          </cell>
          <cell r="F5815">
            <v>4</v>
          </cell>
          <cell r="G5815">
            <v>5.75</v>
          </cell>
          <cell r="H5815">
            <v>12</v>
          </cell>
          <cell r="I5815">
            <v>6</v>
          </cell>
        </row>
        <row r="5816">
          <cell r="B5816" t="str">
            <v/>
          </cell>
          <cell r="C5816" t="str">
            <v>0726</v>
          </cell>
          <cell r="D5816" t="str">
            <v>46632</v>
          </cell>
          <cell r="E5816">
            <v>333800</v>
          </cell>
          <cell r="F5816">
            <v>4</v>
          </cell>
          <cell r="G5816">
            <v>5.35</v>
          </cell>
          <cell r="H5816">
            <v>18</v>
          </cell>
          <cell r="I5816">
            <v>5.35</v>
          </cell>
        </row>
        <row r="5817">
          <cell r="B5817" t="str">
            <v/>
          </cell>
          <cell r="C5817" t="str">
            <v>0731</v>
          </cell>
          <cell r="D5817" t="str">
            <v>47732</v>
          </cell>
          <cell r="E5817">
            <v>333800</v>
          </cell>
          <cell r="F5817">
            <v>4</v>
          </cell>
          <cell r="G5817">
            <v>5.75</v>
          </cell>
          <cell r="H5817">
            <v>72</v>
          </cell>
          <cell r="I5817">
            <v>5.5</v>
          </cell>
        </row>
        <row r="5818">
          <cell r="B5818" t="str">
            <v/>
          </cell>
          <cell r="C5818" t="str">
            <v>0737</v>
          </cell>
          <cell r="D5818" t="str">
            <v>47300</v>
          </cell>
          <cell r="E5818">
            <v>333800</v>
          </cell>
          <cell r="F5818">
            <v>4</v>
          </cell>
          <cell r="G5818">
            <v>5.5</v>
          </cell>
          <cell r="H5818">
            <v>300</v>
          </cell>
          <cell r="I5818">
            <v>5.5</v>
          </cell>
        </row>
        <row r="5819">
          <cell r="B5819" t="str">
            <v/>
          </cell>
          <cell r="C5819" t="str">
            <v>0738</v>
          </cell>
          <cell r="D5819" t="str">
            <v>47732</v>
          </cell>
          <cell r="E5819">
            <v>333800</v>
          </cell>
          <cell r="F5819">
            <v>4</v>
          </cell>
          <cell r="G5819">
            <v>5.5</v>
          </cell>
          <cell r="H5819">
            <v>10</v>
          </cell>
          <cell r="I5819">
            <v>5.5</v>
          </cell>
        </row>
        <row r="5820">
          <cell r="B5820" t="str">
            <v/>
          </cell>
          <cell r="C5820" t="str">
            <v>0741</v>
          </cell>
          <cell r="D5820" t="str">
            <v>47300</v>
          </cell>
          <cell r="E5820">
            <v>333800</v>
          </cell>
          <cell r="F5820">
            <v>4</v>
          </cell>
          <cell r="G5820">
            <v>4</v>
          </cell>
          <cell r="H5820">
            <v>328</v>
          </cell>
          <cell r="I5820">
            <v>4</v>
          </cell>
        </row>
        <row r="5821">
          <cell r="B5821" t="str">
            <v/>
          </cell>
          <cell r="C5821" t="str">
            <v>0746</v>
          </cell>
          <cell r="D5821" t="str">
            <v>47300</v>
          </cell>
          <cell r="E5821">
            <v>333800</v>
          </cell>
          <cell r="F5821">
            <v>4</v>
          </cell>
          <cell r="G5821">
            <v>3.75</v>
          </cell>
          <cell r="H5821">
            <v>300</v>
          </cell>
          <cell r="I5821">
            <v>3.75</v>
          </cell>
        </row>
        <row r="5822">
          <cell r="B5822" t="str">
            <v>0313</v>
          </cell>
          <cell r="C5822" t="str">
            <v>Aceite 15W - 40</v>
          </cell>
          <cell r="D5822" t="str">
            <v/>
          </cell>
        </row>
        <row r="5823">
          <cell r="B5823" t="str">
            <v/>
          </cell>
          <cell r="C5823" t="str">
            <v>0711</v>
          </cell>
          <cell r="D5823" t="str">
            <v>47300</v>
          </cell>
          <cell r="E5823">
            <v>333800</v>
          </cell>
          <cell r="F5823">
            <v>4</v>
          </cell>
          <cell r="G5823">
            <v>5.95</v>
          </cell>
          <cell r="I5823">
            <v>5.95</v>
          </cell>
        </row>
        <row r="5824">
          <cell r="B5824" t="str">
            <v/>
          </cell>
          <cell r="C5824" t="str">
            <v>0715</v>
          </cell>
          <cell r="D5824" t="str">
            <v>46631</v>
          </cell>
          <cell r="E5824">
            <v>333800</v>
          </cell>
          <cell r="F5824">
            <v>4</v>
          </cell>
          <cell r="G5824">
            <v>5.8</v>
          </cell>
          <cell r="I5824">
            <v>5.8</v>
          </cell>
        </row>
        <row r="5825">
          <cell r="B5825" t="str">
            <v/>
          </cell>
          <cell r="C5825" t="str">
            <v>0731</v>
          </cell>
          <cell r="D5825" t="str">
            <v>47732</v>
          </cell>
          <cell r="E5825">
            <v>333800</v>
          </cell>
          <cell r="F5825">
            <v>4</v>
          </cell>
          <cell r="G5825">
            <v>5.5</v>
          </cell>
          <cell r="H5825">
            <v>48</v>
          </cell>
          <cell r="I5825">
            <v>5.5</v>
          </cell>
        </row>
        <row r="5826">
          <cell r="B5826" t="str">
            <v/>
          </cell>
          <cell r="C5826" t="str">
            <v>0741</v>
          </cell>
          <cell r="D5826" t="str">
            <v>47300</v>
          </cell>
          <cell r="E5826">
            <v>333800</v>
          </cell>
          <cell r="F5826">
            <v>4</v>
          </cell>
          <cell r="G5826">
            <v>4</v>
          </cell>
          <cell r="H5826">
            <v>472</v>
          </cell>
          <cell r="I5826">
            <v>4</v>
          </cell>
        </row>
        <row r="5827">
          <cell r="B5827" t="str">
            <v>0314</v>
          </cell>
          <cell r="C5827" t="str">
            <v>Aceite 90 - 140</v>
          </cell>
          <cell r="D5827" t="str">
            <v/>
          </cell>
        </row>
        <row r="5828">
          <cell r="B5828" t="str">
            <v/>
          </cell>
          <cell r="C5828" t="str">
            <v>0711</v>
          </cell>
          <cell r="D5828" t="str">
            <v>47300</v>
          </cell>
          <cell r="E5828">
            <v>333800</v>
          </cell>
        </row>
        <row r="5829">
          <cell r="B5829" t="str">
            <v>0320</v>
          </cell>
          <cell r="C5829" t="str">
            <v>Grasa</v>
          </cell>
          <cell r="D5829" t="str">
            <v/>
          </cell>
        </row>
        <row r="5830">
          <cell r="B5830" t="str">
            <v/>
          </cell>
          <cell r="C5830" t="str">
            <v>0725</v>
          </cell>
          <cell r="D5830" t="str">
            <v>47330</v>
          </cell>
          <cell r="E5830">
            <v>333800</v>
          </cell>
          <cell r="F5830">
            <v>16</v>
          </cell>
          <cell r="G5830">
            <v>3.75</v>
          </cell>
          <cell r="H5830">
            <v>5</v>
          </cell>
          <cell r="I5830">
            <v>4</v>
          </cell>
        </row>
        <row r="5831">
          <cell r="B5831" t="str">
            <v>0321</v>
          </cell>
          <cell r="C5831" t="str">
            <v>Grasa en tubo</v>
          </cell>
          <cell r="D5831" t="str">
            <v/>
          </cell>
        </row>
        <row r="5832">
          <cell r="B5832" t="str">
            <v/>
          </cell>
          <cell r="C5832" t="str">
            <v>0715</v>
          </cell>
          <cell r="D5832" t="str">
            <v>46631</v>
          </cell>
          <cell r="E5832">
            <v>333800</v>
          </cell>
          <cell r="F5832">
            <v>73</v>
          </cell>
          <cell r="G5832">
            <v>3</v>
          </cell>
          <cell r="I5832">
            <v>3</v>
          </cell>
        </row>
        <row r="5833">
          <cell r="B5833" t="str">
            <v/>
          </cell>
          <cell r="C5833" t="str">
            <v>0718</v>
          </cell>
          <cell r="D5833" t="str">
            <v>47330</v>
          </cell>
          <cell r="E5833">
            <v>333800</v>
          </cell>
          <cell r="F5833">
            <v>73</v>
          </cell>
          <cell r="G5833">
            <v>4.5</v>
          </cell>
          <cell r="H5833">
            <v>36</v>
          </cell>
          <cell r="I5833">
            <v>4.5</v>
          </cell>
        </row>
        <row r="5834">
          <cell r="B5834" t="str">
            <v/>
          </cell>
          <cell r="C5834" t="str">
            <v>0725</v>
          </cell>
          <cell r="D5834" t="str">
            <v>47330</v>
          </cell>
          <cell r="E5834">
            <v>333800</v>
          </cell>
          <cell r="F5834">
            <v>73</v>
          </cell>
          <cell r="G5834">
            <v>3.75</v>
          </cell>
          <cell r="H5834">
            <v>5</v>
          </cell>
          <cell r="I5834">
            <v>4</v>
          </cell>
        </row>
        <row r="5835">
          <cell r="B5835" t="str">
            <v/>
          </cell>
          <cell r="C5835" t="str">
            <v>0731</v>
          </cell>
          <cell r="D5835" t="str">
            <v>47732</v>
          </cell>
          <cell r="E5835">
            <v>333800</v>
          </cell>
          <cell r="F5835">
            <v>73</v>
          </cell>
          <cell r="G5835">
            <v>3.95</v>
          </cell>
          <cell r="H5835">
            <v>36</v>
          </cell>
          <cell r="I5835">
            <v>3.5</v>
          </cell>
        </row>
        <row r="5836">
          <cell r="B5836" t="str">
            <v/>
          </cell>
          <cell r="C5836" t="str">
            <v>0741</v>
          </cell>
          <cell r="D5836" t="str">
            <v>47300</v>
          </cell>
          <cell r="E5836">
            <v>333800</v>
          </cell>
          <cell r="F5836">
            <v>73</v>
          </cell>
          <cell r="G5836">
            <v>2.5</v>
          </cell>
          <cell r="H5836">
            <v>12</v>
          </cell>
          <cell r="I5836">
            <v>2.5</v>
          </cell>
        </row>
        <row r="5837">
          <cell r="B5837" t="str">
            <v>0326</v>
          </cell>
          <cell r="C5837" t="str">
            <v>De carretera (pick-up)</v>
          </cell>
          <cell r="D5837" t="str">
            <v/>
          </cell>
        </row>
        <row r="5838">
          <cell r="B5838" t="str">
            <v/>
          </cell>
          <cell r="C5838" t="str">
            <v>0711</v>
          </cell>
          <cell r="D5838" t="str">
            <v>47300</v>
          </cell>
          <cell r="E5838">
            <v>300101</v>
          </cell>
          <cell r="F5838">
            <v>7</v>
          </cell>
          <cell r="G5838">
            <v>174</v>
          </cell>
          <cell r="I5838">
            <v>174</v>
          </cell>
        </row>
        <row r="5839">
          <cell r="B5839" t="str">
            <v>0327</v>
          </cell>
          <cell r="C5839" t="str">
            <v>De cadena (pick-up)</v>
          </cell>
          <cell r="D5839" t="str">
            <v/>
          </cell>
        </row>
        <row r="5840">
          <cell r="B5840" t="str">
            <v/>
          </cell>
          <cell r="C5840" t="str">
            <v>0708</v>
          </cell>
          <cell r="D5840" t="str">
            <v>47330</v>
          </cell>
          <cell r="E5840">
            <v>300101</v>
          </cell>
          <cell r="F5840">
            <v>7</v>
          </cell>
          <cell r="G5840">
            <v>175</v>
          </cell>
          <cell r="H5840">
            <v>6</v>
          </cell>
          <cell r="I5840">
            <v>190</v>
          </cell>
        </row>
        <row r="5841">
          <cell r="B5841" t="str">
            <v/>
          </cell>
          <cell r="C5841" t="str">
            <v>0711</v>
          </cell>
          <cell r="D5841" t="str">
            <v>47300</v>
          </cell>
          <cell r="E5841">
            <v>300101</v>
          </cell>
          <cell r="F5841">
            <v>7</v>
          </cell>
          <cell r="G5841">
            <v>164</v>
          </cell>
          <cell r="I5841">
            <v>164</v>
          </cell>
        </row>
        <row r="5842">
          <cell r="B5842" t="str">
            <v>0328</v>
          </cell>
          <cell r="C5842" t="str">
            <v>Para tractor mediano</v>
          </cell>
          <cell r="D5842" t="str">
            <v/>
          </cell>
        </row>
        <row r="5843">
          <cell r="B5843" t="str">
            <v/>
          </cell>
          <cell r="C5843" t="str">
            <v>0711</v>
          </cell>
          <cell r="D5843" t="str">
            <v>47300</v>
          </cell>
          <cell r="E5843">
            <v>380611</v>
          </cell>
          <cell r="F5843">
            <v>7</v>
          </cell>
          <cell r="G5843">
            <v>139</v>
          </cell>
          <cell r="I5843">
            <v>139</v>
          </cell>
        </row>
        <row r="5844">
          <cell r="B5844" t="str">
            <v/>
          </cell>
          <cell r="C5844" t="str">
            <v>0719</v>
          </cell>
          <cell r="D5844" t="str">
            <v>47732</v>
          </cell>
          <cell r="E5844">
            <v>380611</v>
          </cell>
          <cell r="F5844">
            <v>7</v>
          </cell>
          <cell r="G5844">
            <v>87.5</v>
          </cell>
          <cell r="I5844">
            <v>92.5</v>
          </cell>
        </row>
        <row r="5845">
          <cell r="B5845" t="str">
            <v>0329</v>
          </cell>
          <cell r="C5845" t="str">
            <v>Para pick-up</v>
          </cell>
          <cell r="D5845" t="str">
            <v/>
          </cell>
        </row>
        <row r="5846">
          <cell r="B5846" t="str">
            <v/>
          </cell>
          <cell r="C5846" t="str">
            <v>0708</v>
          </cell>
          <cell r="D5846" t="str">
            <v>47330</v>
          </cell>
          <cell r="E5846">
            <v>380611</v>
          </cell>
          <cell r="F5846">
            <v>7</v>
          </cell>
          <cell r="G5846">
            <v>90</v>
          </cell>
          <cell r="H5846">
            <v>10</v>
          </cell>
          <cell r="I5846">
            <v>122.15</v>
          </cell>
        </row>
        <row r="5847">
          <cell r="B5847" t="str">
            <v/>
          </cell>
          <cell r="C5847" t="str">
            <v>0711</v>
          </cell>
          <cell r="D5847" t="str">
            <v>47300</v>
          </cell>
          <cell r="E5847">
            <v>380611</v>
          </cell>
          <cell r="F5847">
            <v>7</v>
          </cell>
          <cell r="G5847">
            <v>139</v>
          </cell>
          <cell r="I5847">
            <v>139</v>
          </cell>
        </row>
        <row r="5848">
          <cell r="B5848" t="str">
            <v/>
          </cell>
          <cell r="C5848" t="str">
            <v>0719</v>
          </cell>
          <cell r="D5848" t="str">
            <v>47732</v>
          </cell>
          <cell r="E5848">
            <v>380611</v>
          </cell>
          <cell r="F5848">
            <v>7</v>
          </cell>
          <cell r="G5848">
            <v>89.25</v>
          </cell>
          <cell r="I5848">
            <v>91.5</v>
          </cell>
        </row>
        <row r="5849">
          <cell r="B5849" t="str">
            <v>0330</v>
          </cell>
          <cell r="C5849" t="str">
            <v>Para tractor mediano de aceite</v>
          </cell>
          <cell r="D5849" t="str">
            <v/>
          </cell>
        </row>
        <row r="5850">
          <cell r="B5850" t="str">
            <v/>
          </cell>
          <cell r="C5850" t="str">
            <v>0711</v>
          </cell>
          <cell r="D5850" t="str">
            <v>47300</v>
          </cell>
          <cell r="E5850">
            <v>380125</v>
          </cell>
          <cell r="F5850">
            <v>7</v>
          </cell>
          <cell r="G5850">
            <v>10.75</v>
          </cell>
          <cell r="I5850">
            <v>10.95</v>
          </cell>
        </row>
        <row r="5851">
          <cell r="B5851" t="str">
            <v/>
          </cell>
          <cell r="C5851" t="str">
            <v>0729</v>
          </cell>
          <cell r="D5851" t="str">
            <v>47732</v>
          </cell>
          <cell r="E5851">
            <v>380125</v>
          </cell>
          <cell r="F5851">
            <v>7</v>
          </cell>
          <cell r="G5851">
            <v>22</v>
          </cell>
          <cell r="H5851">
            <v>500</v>
          </cell>
          <cell r="I5851">
            <v>23</v>
          </cell>
        </row>
        <row r="5852">
          <cell r="B5852" t="str">
            <v>0331</v>
          </cell>
          <cell r="C5852" t="str">
            <v>Para tractor mediano de diésel</v>
          </cell>
          <cell r="D5852" t="str">
            <v/>
          </cell>
        </row>
        <row r="5853">
          <cell r="B5853" t="str">
            <v/>
          </cell>
          <cell r="C5853" t="str">
            <v>0711</v>
          </cell>
          <cell r="D5853" t="str">
            <v>47300</v>
          </cell>
          <cell r="E5853">
            <v>380125</v>
          </cell>
          <cell r="F5853">
            <v>7</v>
          </cell>
          <cell r="G5853">
            <v>22</v>
          </cell>
          <cell r="I5853">
            <v>22</v>
          </cell>
        </row>
        <row r="5854">
          <cell r="B5854" t="str">
            <v/>
          </cell>
          <cell r="C5854" t="str">
            <v>0729</v>
          </cell>
          <cell r="D5854" t="str">
            <v>47732</v>
          </cell>
          <cell r="E5854">
            <v>380125</v>
          </cell>
          <cell r="F5854">
            <v>7</v>
          </cell>
          <cell r="G5854">
            <v>22</v>
          </cell>
          <cell r="H5854">
            <v>500</v>
          </cell>
          <cell r="I5854">
            <v>23</v>
          </cell>
        </row>
        <row r="5855">
          <cell r="B5855" t="str">
            <v>0332</v>
          </cell>
          <cell r="C5855" t="str">
            <v>Para pick-up de aceite</v>
          </cell>
          <cell r="D5855" t="str">
            <v/>
          </cell>
        </row>
        <row r="5856">
          <cell r="B5856" t="str">
            <v/>
          </cell>
          <cell r="C5856" t="str">
            <v>0708</v>
          </cell>
          <cell r="D5856" t="str">
            <v>47330</v>
          </cell>
          <cell r="E5856">
            <v>380125</v>
          </cell>
          <cell r="F5856">
            <v>7</v>
          </cell>
          <cell r="G5856">
            <v>4</v>
          </cell>
          <cell r="H5856">
            <v>10</v>
          </cell>
          <cell r="I5856">
            <v>5</v>
          </cell>
        </row>
        <row r="5857">
          <cell r="B5857" t="str">
            <v/>
          </cell>
          <cell r="C5857" t="str">
            <v>0711</v>
          </cell>
          <cell r="D5857" t="str">
            <v>47300</v>
          </cell>
          <cell r="E5857">
            <v>380125</v>
          </cell>
          <cell r="F5857">
            <v>7</v>
          </cell>
          <cell r="G5857">
            <v>4.75</v>
          </cell>
          <cell r="I5857">
            <v>4.75</v>
          </cell>
        </row>
        <row r="5858">
          <cell r="B5858" t="str">
            <v>0333</v>
          </cell>
          <cell r="C5858" t="str">
            <v>Para pick-up de diésel</v>
          </cell>
          <cell r="D5858" t="str">
            <v/>
          </cell>
        </row>
        <row r="5859">
          <cell r="B5859" t="str">
            <v/>
          </cell>
          <cell r="C5859" t="str">
            <v>0708</v>
          </cell>
          <cell r="D5859" t="str">
            <v>47330</v>
          </cell>
          <cell r="E5859">
            <v>380125</v>
          </cell>
          <cell r="F5859">
            <v>7</v>
          </cell>
          <cell r="G5859">
            <v>4</v>
          </cell>
          <cell r="H5859">
            <v>10</v>
          </cell>
          <cell r="I5859">
            <v>5</v>
          </cell>
        </row>
        <row r="5860">
          <cell r="B5860" t="str">
            <v/>
          </cell>
          <cell r="C5860" t="str">
            <v>0711</v>
          </cell>
          <cell r="D5860" t="str">
            <v>47300</v>
          </cell>
          <cell r="E5860">
            <v>380125</v>
          </cell>
          <cell r="F5860">
            <v>7</v>
          </cell>
        </row>
        <row r="5861">
          <cell r="B5861" t="str">
            <v>0401</v>
          </cell>
          <cell r="C5861" t="str">
            <v>Arado de 4,26 discos</v>
          </cell>
          <cell r="D5861" t="str">
            <v/>
          </cell>
        </row>
        <row r="5862">
          <cell r="B5862" t="str">
            <v/>
          </cell>
          <cell r="C5862" t="str">
            <v>0729</v>
          </cell>
          <cell r="D5862" t="str">
            <v>47732</v>
          </cell>
          <cell r="E5862">
            <v>380201</v>
          </cell>
          <cell r="G5862">
            <v>4500</v>
          </cell>
          <cell r="H5862">
            <v>2</v>
          </cell>
          <cell r="I5862">
            <v>4800</v>
          </cell>
        </row>
        <row r="5863">
          <cell r="B5863" t="str">
            <v>0402</v>
          </cell>
          <cell r="C5863" t="str">
            <v>Sembradora de arroz a chorros</v>
          </cell>
          <cell r="D5863" t="str">
            <v/>
          </cell>
        </row>
        <row r="5864">
          <cell r="B5864" t="str">
            <v/>
          </cell>
          <cell r="C5864" t="str">
            <v>0729</v>
          </cell>
          <cell r="D5864" t="str">
            <v>47732</v>
          </cell>
          <cell r="E5864">
            <v>380201</v>
          </cell>
          <cell r="G5864">
            <v>17500</v>
          </cell>
          <cell r="H5864">
            <v>3</v>
          </cell>
          <cell r="I5864">
            <v>17500</v>
          </cell>
        </row>
        <row r="5865">
          <cell r="B5865" t="str">
            <v>0403</v>
          </cell>
          <cell r="C5865" t="str">
            <v>Semb./abonadora de maíz a chorros</v>
          </cell>
          <cell r="D5865" t="str">
            <v/>
          </cell>
        </row>
        <row r="5866">
          <cell r="B5866" t="str">
            <v/>
          </cell>
          <cell r="C5866" t="str">
            <v>0729</v>
          </cell>
          <cell r="D5866" t="str">
            <v>47732</v>
          </cell>
          <cell r="E5866">
            <v>380201</v>
          </cell>
          <cell r="G5866">
            <v>22500</v>
          </cell>
          <cell r="H5866">
            <v>4</v>
          </cell>
          <cell r="I5866">
            <v>22500</v>
          </cell>
        </row>
        <row r="5867">
          <cell r="B5867" t="str">
            <v>0404</v>
          </cell>
          <cell r="C5867" t="str">
            <v>Cosechadora de forraje</v>
          </cell>
          <cell r="D5867" t="str">
            <v/>
          </cell>
        </row>
        <row r="5868">
          <cell r="B5868" t="str">
            <v/>
          </cell>
          <cell r="C5868" t="str">
            <v>0723</v>
          </cell>
          <cell r="D5868" t="str">
            <v>47732</v>
          </cell>
          <cell r="E5868">
            <v>380203</v>
          </cell>
          <cell r="G5868">
            <v>13640</v>
          </cell>
          <cell r="H5868">
            <v>20</v>
          </cell>
          <cell r="I5868">
            <v>13640</v>
          </cell>
        </row>
        <row r="5869">
          <cell r="B5869" t="str">
            <v/>
          </cell>
          <cell r="C5869" t="str">
            <v>0729</v>
          </cell>
          <cell r="D5869" t="str">
            <v>47732</v>
          </cell>
          <cell r="E5869">
            <v>380203</v>
          </cell>
          <cell r="G5869">
            <v>30000</v>
          </cell>
          <cell r="H5869">
            <v>2</v>
          </cell>
          <cell r="I5869">
            <v>30000</v>
          </cell>
        </row>
        <row r="5870">
          <cell r="B5870" t="str">
            <v>0405</v>
          </cell>
          <cell r="C5870" t="str">
            <v>Cosechadora modelo 6300 137hp</v>
          </cell>
          <cell r="D5870" t="str">
            <v/>
          </cell>
        </row>
        <row r="5871">
          <cell r="B5871" t="str">
            <v/>
          </cell>
          <cell r="C5871" t="str">
            <v>0729</v>
          </cell>
          <cell r="D5871" t="str">
            <v>47732</v>
          </cell>
          <cell r="E5871">
            <v>380203</v>
          </cell>
          <cell r="G5871">
            <v>198500</v>
          </cell>
          <cell r="H5871">
            <v>7</v>
          </cell>
          <cell r="I5871">
            <v>198000</v>
          </cell>
        </row>
        <row r="5872">
          <cell r="B5872" t="str">
            <v>0406</v>
          </cell>
          <cell r="C5872" t="str">
            <v>Rastra semipesada de 18.24" diam</v>
          </cell>
          <cell r="D5872" t="str">
            <v/>
          </cell>
        </row>
        <row r="5873">
          <cell r="B5873" t="str">
            <v/>
          </cell>
          <cell r="C5873" t="str">
            <v>0729</v>
          </cell>
          <cell r="D5873" t="str">
            <v>47732</v>
          </cell>
          <cell r="E5873">
            <v>380201</v>
          </cell>
          <cell r="G5873">
            <v>8900</v>
          </cell>
          <cell r="H5873">
            <v>4</v>
          </cell>
          <cell r="I5873">
            <v>9000</v>
          </cell>
        </row>
        <row r="5874">
          <cell r="B5874" t="str">
            <v>0407</v>
          </cell>
          <cell r="C5874" t="str">
            <v>Rastra semipesada de 20,24" diam</v>
          </cell>
          <cell r="D5874" t="str">
            <v/>
          </cell>
        </row>
        <row r="5875">
          <cell r="B5875" t="str">
            <v/>
          </cell>
          <cell r="C5875" t="str">
            <v>0729</v>
          </cell>
          <cell r="D5875" t="str">
            <v>47732</v>
          </cell>
          <cell r="E5875">
            <v>380201</v>
          </cell>
          <cell r="G5875">
            <v>9100</v>
          </cell>
          <cell r="H5875">
            <v>8</v>
          </cell>
          <cell r="I5875">
            <v>9300</v>
          </cell>
        </row>
        <row r="5876">
          <cell r="B5876" t="str">
            <v>0408</v>
          </cell>
          <cell r="C5876" t="str">
            <v>Rastra semipesada de 22,24" diam</v>
          </cell>
          <cell r="D5876" t="str">
            <v/>
          </cell>
        </row>
        <row r="5877">
          <cell r="B5877" t="str">
            <v/>
          </cell>
          <cell r="C5877" t="str">
            <v>0729</v>
          </cell>
          <cell r="D5877" t="str">
            <v>47732</v>
          </cell>
          <cell r="E5877">
            <v>380201</v>
          </cell>
          <cell r="G5877">
            <v>9630</v>
          </cell>
          <cell r="H5877">
            <v>4</v>
          </cell>
          <cell r="I5877">
            <v>9800</v>
          </cell>
        </row>
        <row r="5878">
          <cell r="B5878" t="str">
            <v>0409</v>
          </cell>
          <cell r="C5878" t="str">
            <v>Rastra semipesada de 28,24" dim</v>
          </cell>
          <cell r="D5878" t="str">
            <v/>
          </cell>
        </row>
        <row r="5879">
          <cell r="B5879" t="str">
            <v/>
          </cell>
          <cell r="C5879" t="str">
            <v>0729</v>
          </cell>
          <cell r="D5879" t="str">
            <v>47732</v>
          </cell>
          <cell r="E5879">
            <v>380201</v>
          </cell>
          <cell r="G5879">
            <v>12500</v>
          </cell>
          <cell r="H5879">
            <v>1</v>
          </cell>
          <cell r="I5879">
            <v>12800</v>
          </cell>
        </row>
        <row r="5880">
          <cell r="B5880" t="str">
            <v>0410</v>
          </cell>
          <cell r="C5880" t="str">
            <v>Rastra semipesada de 26,24" dim</v>
          </cell>
          <cell r="D5880" t="str">
            <v/>
          </cell>
        </row>
        <row r="5881">
          <cell r="B5881" t="str">
            <v/>
          </cell>
          <cell r="C5881" t="str">
            <v>0729</v>
          </cell>
          <cell r="D5881" t="str">
            <v>47732</v>
          </cell>
          <cell r="E5881">
            <v>380201</v>
          </cell>
          <cell r="G5881">
            <v>11750</v>
          </cell>
          <cell r="H5881">
            <v>3</v>
          </cell>
          <cell r="I5881">
            <v>11750</v>
          </cell>
        </row>
        <row r="5882">
          <cell r="B5882" t="str">
            <v>0411</v>
          </cell>
          <cell r="C5882" t="str">
            <v>Tractor agrícola de 70 hp</v>
          </cell>
          <cell r="D5882" t="str">
            <v/>
          </cell>
        </row>
        <row r="5883">
          <cell r="B5883" t="str">
            <v/>
          </cell>
          <cell r="C5883" t="str">
            <v>0729</v>
          </cell>
          <cell r="D5883" t="str">
            <v>47732</v>
          </cell>
          <cell r="E5883">
            <v>380201</v>
          </cell>
          <cell r="G5883">
            <v>33000</v>
          </cell>
          <cell r="H5883">
            <v>4</v>
          </cell>
          <cell r="I5883">
            <v>33500</v>
          </cell>
        </row>
        <row r="5884">
          <cell r="B5884" t="str">
            <v>0412</v>
          </cell>
          <cell r="C5884" t="str">
            <v>Tractor agrícola de 85 hp</v>
          </cell>
          <cell r="D5884" t="str">
            <v/>
          </cell>
        </row>
        <row r="5885">
          <cell r="B5885" t="str">
            <v/>
          </cell>
          <cell r="C5885" t="str">
            <v>0729</v>
          </cell>
          <cell r="D5885" t="str">
            <v>47732</v>
          </cell>
          <cell r="E5885">
            <v>380201</v>
          </cell>
          <cell r="G5885">
            <v>42000</v>
          </cell>
          <cell r="H5885">
            <v>3</v>
          </cell>
          <cell r="I5885">
            <v>42500</v>
          </cell>
        </row>
        <row r="5886">
          <cell r="B5886" t="str">
            <v>0413</v>
          </cell>
          <cell r="C5886" t="str">
            <v>Tractor agrícola de 115 hp</v>
          </cell>
          <cell r="D5886" t="str">
            <v/>
          </cell>
        </row>
        <row r="5887">
          <cell r="B5887" t="str">
            <v/>
          </cell>
          <cell r="C5887" t="str">
            <v>0729</v>
          </cell>
          <cell r="D5887" t="str">
            <v>47732</v>
          </cell>
          <cell r="E5887">
            <v>380201</v>
          </cell>
          <cell r="G5887">
            <v>60000</v>
          </cell>
          <cell r="H5887">
            <v>7</v>
          </cell>
          <cell r="I5887">
            <v>60000</v>
          </cell>
        </row>
        <row r="5888">
          <cell r="B5888" t="str">
            <v>0414</v>
          </cell>
          <cell r="C5888" t="str">
            <v>Tractor agrícola de 130 hp</v>
          </cell>
          <cell r="D5888" t="str">
            <v/>
          </cell>
        </row>
        <row r="5889">
          <cell r="B5889" t="str">
            <v/>
          </cell>
          <cell r="C5889" t="str">
            <v>0729</v>
          </cell>
          <cell r="D5889" t="str">
            <v>47732</v>
          </cell>
          <cell r="E5889">
            <v>380201</v>
          </cell>
          <cell r="G5889">
            <v>72000</v>
          </cell>
          <cell r="H5889">
            <v>2</v>
          </cell>
          <cell r="I5889">
            <v>72000</v>
          </cell>
        </row>
        <row r="5890">
          <cell r="B5890" t="str">
            <v>0419</v>
          </cell>
          <cell r="C5890" t="str">
            <v>Cortadora chapeadora</v>
          </cell>
          <cell r="D5890" t="str">
            <v/>
          </cell>
        </row>
        <row r="5891">
          <cell r="B5891" t="str">
            <v/>
          </cell>
          <cell r="C5891" t="str">
            <v>0729</v>
          </cell>
          <cell r="D5891" t="str">
            <v>47732</v>
          </cell>
          <cell r="E5891">
            <v>380201</v>
          </cell>
          <cell r="G5891">
            <v>4700</v>
          </cell>
          <cell r="H5891">
            <v>7</v>
          </cell>
          <cell r="I5891">
            <v>4750</v>
          </cell>
        </row>
        <row r="5892">
          <cell r="B5892" t="str">
            <v>0420</v>
          </cell>
          <cell r="C5892" t="str">
            <v>Picadoras/Trituradoras</v>
          </cell>
          <cell r="D5892" t="str">
            <v/>
          </cell>
        </row>
        <row r="5893">
          <cell r="B5893" t="str">
            <v/>
          </cell>
          <cell r="C5893" t="str">
            <v>0723</v>
          </cell>
          <cell r="D5893" t="str">
            <v>47732</v>
          </cell>
          <cell r="E5893">
            <v>380201</v>
          </cell>
          <cell r="G5893">
            <v>1710.5</v>
          </cell>
          <cell r="H5893">
            <v>20</v>
          </cell>
          <cell r="I5893">
            <v>1710.5</v>
          </cell>
        </row>
        <row r="5894">
          <cell r="B5894" t="str">
            <v>0422</v>
          </cell>
          <cell r="C5894" t="str">
            <v>Pulverizadoras 20 HS de mochila</v>
          </cell>
          <cell r="D5894" t="str">
            <v/>
          </cell>
        </row>
        <row r="5895">
          <cell r="B5895" t="str">
            <v/>
          </cell>
          <cell r="C5895" t="str">
            <v>0723</v>
          </cell>
          <cell r="D5895" t="str">
            <v>47732</v>
          </cell>
          <cell r="E5895">
            <v>441500</v>
          </cell>
          <cell r="G5895">
            <v>90</v>
          </cell>
          <cell r="H5895">
            <v>20</v>
          </cell>
          <cell r="I5895">
            <v>90</v>
          </cell>
        </row>
        <row r="5896">
          <cell r="B5896" t="str">
            <v>0427</v>
          </cell>
          <cell r="C5896" t="str">
            <v>50427</v>
          </cell>
          <cell r="D5896" t="str">
            <v/>
          </cell>
        </row>
        <row r="5898">
          <cell r="B5898" t="str">
            <v/>
          </cell>
          <cell r="C5898" t="str">
            <v>0742</v>
          </cell>
          <cell r="D5898" t="str">
            <v>47732</v>
          </cell>
          <cell r="E5898">
            <v>380201</v>
          </cell>
          <cell r="G5898">
            <v>450</v>
          </cell>
          <cell r="H5898">
            <v>16</v>
          </cell>
          <cell r="I5898">
            <v>450</v>
          </cell>
        </row>
        <row r="5899">
          <cell r="B5899" t="str">
            <v>0428</v>
          </cell>
          <cell r="C5899" t="str">
            <v>Bomba para regar 3"</v>
          </cell>
          <cell r="D5899" t="str">
            <v/>
          </cell>
        </row>
        <row r="5900">
          <cell r="B5900" t="str">
            <v/>
          </cell>
          <cell r="C5900" t="str">
            <v>0742</v>
          </cell>
          <cell r="D5900" t="str">
            <v>47732</v>
          </cell>
          <cell r="E5900">
            <v>380201</v>
          </cell>
          <cell r="G5900">
            <v>30</v>
          </cell>
          <cell r="H5900">
            <v>16</v>
          </cell>
          <cell r="I5900">
            <v>35</v>
          </cell>
        </row>
        <row r="5901">
          <cell r="B5901" t="str">
            <v>0429</v>
          </cell>
          <cell r="C5901" t="str">
            <v>Bomba de espalda 20lt</v>
          </cell>
          <cell r="D5901" t="str">
            <v/>
          </cell>
        </row>
        <row r="5902">
          <cell r="B5902" t="str">
            <v/>
          </cell>
          <cell r="C5902" t="str">
            <v>0719</v>
          </cell>
          <cell r="D5902" t="str">
            <v>47732</v>
          </cell>
          <cell r="E5902">
            <v>380201</v>
          </cell>
          <cell r="G5902">
            <v>42.5</v>
          </cell>
          <cell r="I5902">
            <v>48.75</v>
          </cell>
        </row>
        <row r="5903">
          <cell r="B5903" t="str">
            <v/>
          </cell>
          <cell r="C5903" t="str">
            <v>0731</v>
          </cell>
          <cell r="D5903" t="str">
            <v>47732</v>
          </cell>
          <cell r="E5903">
            <v>380201</v>
          </cell>
          <cell r="G5903">
            <v>82.95</v>
          </cell>
          <cell r="H5903">
            <v>6</v>
          </cell>
          <cell r="I5903">
            <v>85.95</v>
          </cell>
        </row>
        <row r="5904">
          <cell r="B5904" t="str">
            <v>0430</v>
          </cell>
          <cell r="C5904" t="str">
            <v>Bomba protecmo</v>
          </cell>
          <cell r="D5904" t="str">
            <v/>
          </cell>
        </row>
        <row r="5905">
          <cell r="B5905" t="str">
            <v/>
          </cell>
          <cell r="C5905" t="str">
            <v>0719</v>
          </cell>
          <cell r="D5905" t="str">
            <v>47732</v>
          </cell>
          <cell r="E5905">
            <v>380201</v>
          </cell>
          <cell r="G5905">
            <v>44.75</v>
          </cell>
          <cell r="I5905">
            <v>52.5</v>
          </cell>
        </row>
        <row r="5906">
          <cell r="B5906" t="str">
            <v/>
          </cell>
          <cell r="C5906" t="str">
            <v>0731</v>
          </cell>
          <cell r="D5906" t="str">
            <v>47732</v>
          </cell>
          <cell r="E5906">
            <v>380201</v>
          </cell>
          <cell r="G5906">
            <v>76.95</v>
          </cell>
          <cell r="H5906">
            <v>6</v>
          </cell>
          <cell r="I5906">
            <v>76.95</v>
          </cell>
        </row>
        <row r="5907">
          <cell r="B5907" t="str">
            <v>0431</v>
          </cell>
          <cell r="C5907" t="str">
            <v>Bomba de mochila con motor</v>
          </cell>
          <cell r="D5907" t="str">
            <v/>
          </cell>
        </row>
        <row r="5908">
          <cell r="B5908" t="str">
            <v/>
          </cell>
          <cell r="C5908" t="str">
            <v>0729</v>
          </cell>
          <cell r="D5908" t="str">
            <v>47732</v>
          </cell>
          <cell r="E5908">
            <v>380201</v>
          </cell>
          <cell r="G5908">
            <v>650</v>
          </cell>
          <cell r="H5908">
            <v>3</v>
          </cell>
          <cell r="I5908">
            <v>650</v>
          </cell>
        </row>
        <row r="5909">
          <cell r="B5909" t="str">
            <v/>
          </cell>
          <cell r="C5909" t="str">
            <v>0731</v>
          </cell>
          <cell r="D5909" t="str">
            <v>47732</v>
          </cell>
          <cell r="E5909">
            <v>380201</v>
          </cell>
          <cell r="G5909">
            <v>698.95</v>
          </cell>
          <cell r="H5909">
            <v>4</v>
          </cell>
          <cell r="I5909">
            <v>746.95</v>
          </cell>
        </row>
        <row r="5910">
          <cell r="B5910" t="str">
            <v/>
          </cell>
          <cell r="C5910" t="str">
            <v>0742</v>
          </cell>
          <cell r="D5910" t="str">
            <v>47732</v>
          </cell>
          <cell r="E5910">
            <v>380201</v>
          </cell>
          <cell r="G5910">
            <v>550</v>
          </cell>
          <cell r="H5910">
            <v>16</v>
          </cell>
          <cell r="I5910">
            <v>550</v>
          </cell>
        </row>
        <row r="5911">
          <cell r="B5911" t="str">
            <v>0501</v>
          </cell>
          <cell r="C5911" t="str">
            <v>Alambre de Hato</v>
          </cell>
          <cell r="D5911" t="str">
            <v/>
          </cell>
        </row>
        <row r="5912">
          <cell r="B5912" t="str">
            <v/>
          </cell>
          <cell r="C5912" t="str">
            <v>0701</v>
          </cell>
          <cell r="D5912" t="str">
            <v>47732</v>
          </cell>
          <cell r="E5912">
            <v>429433</v>
          </cell>
          <cell r="F5912">
            <v>8</v>
          </cell>
          <cell r="G5912">
            <v>36.950000000000003</v>
          </cell>
          <cell r="H5912">
            <v>20</v>
          </cell>
          <cell r="I5912">
            <v>36.950000000000003</v>
          </cell>
        </row>
        <row r="5913">
          <cell r="B5913" t="str">
            <v/>
          </cell>
          <cell r="C5913" t="str">
            <v>0706</v>
          </cell>
          <cell r="D5913" t="str">
            <v>47732</v>
          </cell>
          <cell r="E5913">
            <v>429433</v>
          </cell>
          <cell r="F5913">
            <v>8</v>
          </cell>
          <cell r="G5913">
            <v>25</v>
          </cell>
          <cell r="H5913">
            <v>300</v>
          </cell>
          <cell r="I5913">
            <v>25</v>
          </cell>
        </row>
        <row r="5914">
          <cell r="B5914" t="str">
            <v/>
          </cell>
          <cell r="C5914" t="str">
            <v>0712</v>
          </cell>
          <cell r="D5914" t="str">
            <v>46631</v>
          </cell>
          <cell r="E5914">
            <v>429433</v>
          </cell>
          <cell r="F5914">
            <v>8</v>
          </cell>
          <cell r="G5914">
            <v>25</v>
          </cell>
          <cell r="I5914">
            <v>25</v>
          </cell>
        </row>
        <row r="5915">
          <cell r="B5915" t="str">
            <v/>
          </cell>
          <cell r="C5915" t="str">
            <v>0714</v>
          </cell>
          <cell r="D5915" t="str">
            <v>46631</v>
          </cell>
          <cell r="E5915">
            <v>429433</v>
          </cell>
          <cell r="F5915">
            <v>8</v>
          </cell>
          <cell r="G5915">
            <v>27</v>
          </cell>
          <cell r="H5915">
            <v>20</v>
          </cell>
          <cell r="I5915">
            <v>27</v>
          </cell>
        </row>
        <row r="5916">
          <cell r="B5916" t="str">
            <v/>
          </cell>
          <cell r="C5916" t="str">
            <v>0715</v>
          </cell>
          <cell r="D5916" t="str">
            <v>46631</v>
          </cell>
          <cell r="E5916">
            <v>429433</v>
          </cell>
          <cell r="F5916">
            <v>8</v>
          </cell>
          <cell r="G5916">
            <v>32.950000000000003</v>
          </cell>
          <cell r="I5916">
            <v>32.950000000000003</v>
          </cell>
        </row>
        <row r="5917">
          <cell r="B5917" t="str">
            <v/>
          </cell>
          <cell r="C5917" t="str">
            <v>0717</v>
          </cell>
          <cell r="D5917" t="str">
            <v>47732</v>
          </cell>
          <cell r="E5917">
            <v>429433</v>
          </cell>
          <cell r="F5917">
            <v>8</v>
          </cell>
          <cell r="G5917">
            <v>34</v>
          </cell>
          <cell r="I5917">
            <v>34</v>
          </cell>
        </row>
        <row r="5918">
          <cell r="B5918" t="str">
            <v/>
          </cell>
          <cell r="C5918" t="str">
            <v>0720</v>
          </cell>
          <cell r="D5918" t="str">
            <v>47732</v>
          </cell>
          <cell r="E5918">
            <v>429433</v>
          </cell>
          <cell r="F5918">
            <v>8</v>
          </cell>
          <cell r="G5918">
            <v>34.06</v>
          </cell>
          <cell r="I5918">
            <v>34.06</v>
          </cell>
        </row>
        <row r="5919">
          <cell r="B5919" t="str">
            <v/>
          </cell>
          <cell r="C5919" t="str">
            <v>0723</v>
          </cell>
          <cell r="D5919" t="str">
            <v>47732</v>
          </cell>
          <cell r="E5919">
            <v>429433</v>
          </cell>
          <cell r="F5919">
            <v>8</v>
          </cell>
          <cell r="G5919">
            <v>38</v>
          </cell>
          <cell r="H5919">
            <v>60</v>
          </cell>
          <cell r="I5919">
            <v>38</v>
          </cell>
        </row>
        <row r="5920">
          <cell r="B5920" t="str">
            <v/>
          </cell>
          <cell r="C5920" t="str">
            <v>0733</v>
          </cell>
          <cell r="D5920" t="str">
            <v>47732</v>
          </cell>
          <cell r="E5920">
            <v>429433</v>
          </cell>
          <cell r="F5920">
            <v>8</v>
          </cell>
          <cell r="G5920">
            <v>34.06</v>
          </cell>
          <cell r="I5920">
            <v>34.06</v>
          </cell>
        </row>
        <row r="5921">
          <cell r="C5921" t="str">
            <v>Alambre moto o parecido</v>
          </cell>
          <cell r="D5921" t="str">
            <v/>
          </cell>
        </row>
        <row r="5922">
          <cell r="B5922" t="str">
            <v/>
          </cell>
          <cell r="C5922" t="str">
            <v>0702</v>
          </cell>
          <cell r="D5922" t="str">
            <v>47732</v>
          </cell>
          <cell r="E5922">
            <v>429433</v>
          </cell>
          <cell r="F5922">
            <v>8</v>
          </cell>
          <cell r="G5922">
            <v>39.950000000000003</v>
          </cell>
          <cell r="H5922">
            <v>5</v>
          </cell>
          <cell r="I5922">
            <v>39.950000000000003</v>
          </cell>
        </row>
        <row r="5923">
          <cell r="B5923" t="str">
            <v/>
          </cell>
          <cell r="C5923" t="str">
            <v>0706</v>
          </cell>
          <cell r="D5923" t="str">
            <v>47732</v>
          </cell>
          <cell r="E5923">
            <v>429433</v>
          </cell>
          <cell r="F5923">
            <v>8</v>
          </cell>
          <cell r="G5923">
            <v>38</v>
          </cell>
          <cell r="H5923">
            <v>500</v>
          </cell>
          <cell r="I5923">
            <v>38</v>
          </cell>
        </row>
        <row r="5924">
          <cell r="B5924" t="str">
            <v/>
          </cell>
          <cell r="C5924" t="str">
            <v>0709</v>
          </cell>
          <cell r="D5924" t="str">
            <v>47732</v>
          </cell>
          <cell r="E5924">
            <v>429433</v>
          </cell>
          <cell r="F5924">
            <v>8</v>
          </cell>
          <cell r="G5924">
            <v>42</v>
          </cell>
          <cell r="H5924">
            <v>20</v>
          </cell>
          <cell r="I5924">
            <v>42</v>
          </cell>
        </row>
        <row r="5925">
          <cell r="B5925" t="str">
            <v/>
          </cell>
          <cell r="C5925" t="str">
            <v>0712</v>
          </cell>
          <cell r="D5925" t="str">
            <v>46631</v>
          </cell>
          <cell r="E5925">
            <v>429433</v>
          </cell>
          <cell r="F5925">
            <v>8</v>
          </cell>
          <cell r="G5925">
            <v>33</v>
          </cell>
          <cell r="I5925">
            <v>33</v>
          </cell>
        </row>
        <row r="5926">
          <cell r="B5926" t="str">
            <v/>
          </cell>
          <cell r="C5926" t="str">
            <v>0714</v>
          </cell>
          <cell r="D5926" t="str">
            <v>46631</v>
          </cell>
          <cell r="E5926">
            <v>429433</v>
          </cell>
          <cell r="F5926">
            <v>8</v>
          </cell>
          <cell r="G5926">
            <v>37</v>
          </cell>
          <cell r="H5926">
            <v>20</v>
          </cell>
          <cell r="I5926">
            <v>37</v>
          </cell>
        </row>
        <row r="5927">
          <cell r="B5927" t="str">
            <v/>
          </cell>
          <cell r="C5927" t="str">
            <v>0715</v>
          </cell>
          <cell r="D5927" t="str">
            <v>46631</v>
          </cell>
          <cell r="E5927">
            <v>429433</v>
          </cell>
          <cell r="F5927">
            <v>8</v>
          </cell>
          <cell r="G5927">
            <v>37</v>
          </cell>
          <cell r="I5927">
            <v>37</v>
          </cell>
        </row>
        <row r="5928">
          <cell r="B5928" t="str">
            <v/>
          </cell>
          <cell r="C5928" t="str">
            <v>0716</v>
          </cell>
          <cell r="D5928" t="str">
            <v>47732</v>
          </cell>
          <cell r="E5928">
            <v>429433</v>
          </cell>
          <cell r="F5928">
            <v>8</v>
          </cell>
          <cell r="G5928">
            <v>38.5</v>
          </cell>
          <cell r="H5928">
            <v>50</v>
          </cell>
          <cell r="I5928">
            <v>38.5</v>
          </cell>
        </row>
        <row r="5929">
          <cell r="B5929" t="str">
            <v/>
          </cell>
          <cell r="C5929" t="str">
            <v>0717</v>
          </cell>
          <cell r="D5929" t="str">
            <v>47732</v>
          </cell>
          <cell r="E5929">
            <v>429433</v>
          </cell>
          <cell r="F5929">
            <v>8</v>
          </cell>
          <cell r="G5929">
            <v>37</v>
          </cell>
          <cell r="I5929">
            <v>37</v>
          </cell>
        </row>
        <row r="5930">
          <cell r="B5930" t="str">
            <v/>
          </cell>
          <cell r="C5930" t="str">
            <v>0719</v>
          </cell>
          <cell r="D5930" t="str">
            <v>47732</v>
          </cell>
          <cell r="E5930">
            <v>429433</v>
          </cell>
          <cell r="F5930">
            <v>8</v>
          </cell>
          <cell r="G5930">
            <v>22.5</v>
          </cell>
          <cell r="I5930">
            <v>25.35</v>
          </cell>
        </row>
        <row r="5931">
          <cell r="B5931" t="str">
            <v/>
          </cell>
          <cell r="C5931" t="str">
            <v>0720</v>
          </cell>
          <cell r="D5931" t="str">
            <v>47732</v>
          </cell>
          <cell r="E5931">
            <v>429433</v>
          </cell>
          <cell r="F5931">
            <v>8</v>
          </cell>
          <cell r="G5931">
            <v>36.83</v>
          </cell>
          <cell r="I5931">
            <v>36.83</v>
          </cell>
        </row>
        <row r="5932">
          <cell r="B5932" t="str">
            <v/>
          </cell>
          <cell r="C5932" t="str">
            <v>0721</v>
          </cell>
          <cell r="D5932" t="str">
            <v>47732</v>
          </cell>
          <cell r="E5932">
            <v>429433</v>
          </cell>
          <cell r="F5932">
            <v>8</v>
          </cell>
          <cell r="G5932">
            <v>40.99</v>
          </cell>
          <cell r="H5932">
            <v>20</v>
          </cell>
          <cell r="I5932">
            <v>40.99</v>
          </cell>
        </row>
        <row r="5933">
          <cell r="B5933" t="str">
            <v/>
          </cell>
          <cell r="C5933" t="str">
            <v>0731</v>
          </cell>
          <cell r="D5933" t="str">
            <v>47732</v>
          </cell>
          <cell r="E5933">
            <v>429433</v>
          </cell>
          <cell r="F5933">
            <v>8</v>
          </cell>
          <cell r="G5933">
            <v>36.5</v>
          </cell>
          <cell r="H5933">
            <v>60</v>
          </cell>
          <cell r="I5933">
            <v>38.5</v>
          </cell>
        </row>
        <row r="5934">
          <cell r="B5934" t="str">
            <v/>
          </cell>
          <cell r="C5934" t="str">
            <v>0733</v>
          </cell>
          <cell r="D5934" t="str">
            <v>47732</v>
          </cell>
          <cell r="E5934">
            <v>429433</v>
          </cell>
          <cell r="F5934">
            <v>8</v>
          </cell>
          <cell r="G5934">
            <v>36.83</v>
          </cell>
          <cell r="I5934">
            <v>36.83</v>
          </cell>
        </row>
        <row r="5935">
          <cell r="B5935" t="str">
            <v/>
          </cell>
          <cell r="C5935" t="str">
            <v>0735</v>
          </cell>
          <cell r="D5935" t="str">
            <v>47732</v>
          </cell>
          <cell r="E5935">
            <v>429433</v>
          </cell>
          <cell r="F5935">
            <v>8</v>
          </cell>
          <cell r="G5935">
            <v>45</v>
          </cell>
          <cell r="H5935">
            <v>50</v>
          </cell>
          <cell r="I5935">
            <v>45</v>
          </cell>
        </row>
        <row r="5936">
          <cell r="B5936" t="str">
            <v/>
          </cell>
          <cell r="C5936" t="str">
            <v>0736</v>
          </cell>
          <cell r="D5936" t="str">
            <v>47732</v>
          </cell>
          <cell r="E5936">
            <v>429433</v>
          </cell>
          <cell r="F5936">
            <v>8</v>
          </cell>
          <cell r="G5936">
            <v>40.950000000000003</v>
          </cell>
          <cell r="H5936">
            <v>50</v>
          </cell>
          <cell r="I5936">
            <v>40.950000000000003</v>
          </cell>
        </row>
        <row r="5937">
          <cell r="B5937" t="str">
            <v/>
          </cell>
          <cell r="C5937" t="str">
            <v>0739</v>
          </cell>
          <cell r="D5937" t="str">
            <v>47732</v>
          </cell>
          <cell r="E5937">
            <v>429433</v>
          </cell>
          <cell r="F5937">
            <v>8</v>
          </cell>
          <cell r="G5937">
            <v>40</v>
          </cell>
          <cell r="H5937">
            <v>65</v>
          </cell>
          <cell r="I5937">
            <v>40</v>
          </cell>
        </row>
        <row r="5938">
          <cell r="B5938" t="str">
            <v/>
          </cell>
          <cell r="C5938" t="str">
            <v>0742</v>
          </cell>
          <cell r="D5938" t="str">
            <v>47732</v>
          </cell>
          <cell r="E5938">
            <v>429433</v>
          </cell>
          <cell r="F5938">
            <v>8</v>
          </cell>
          <cell r="G5938">
            <v>38</v>
          </cell>
          <cell r="H5938">
            <v>150</v>
          </cell>
          <cell r="I5938">
            <v>40</v>
          </cell>
        </row>
        <row r="5939">
          <cell r="B5939" t="str">
            <v/>
          </cell>
          <cell r="C5939" t="str">
            <v>0744</v>
          </cell>
          <cell r="D5939" t="str">
            <v>47732</v>
          </cell>
          <cell r="E5939">
            <v>429433</v>
          </cell>
          <cell r="F5939">
            <v>8</v>
          </cell>
          <cell r="G5939">
            <v>35</v>
          </cell>
          <cell r="H5939">
            <v>60</v>
          </cell>
          <cell r="I5939">
            <v>35</v>
          </cell>
        </row>
        <row r="5940">
          <cell r="B5940" t="str">
            <v/>
          </cell>
          <cell r="C5940" t="str">
            <v>0745</v>
          </cell>
          <cell r="D5940" t="str">
            <v>47732</v>
          </cell>
          <cell r="E5940">
            <v>429433</v>
          </cell>
          <cell r="F5940">
            <v>8</v>
          </cell>
          <cell r="G5940">
            <v>38</v>
          </cell>
          <cell r="I5940">
            <v>38</v>
          </cell>
        </row>
        <row r="5941">
          <cell r="B5941" t="str">
            <v/>
          </cell>
          <cell r="C5941" t="str">
            <v>0747</v>
          </cell>
          <cell r="D5941" t="str">
            <v>47732</v>
          </cell>
          <cell r="E5941">
            <v>429433</v>
          </cell>
          <cell r="F5941">
            <v>8</v>
          </cell>
          <cell r="G5941">
            <v>33</v>
          </cell>
          <cell r="I5941">
            <v>33</v>
          </cell>
        </row>
        <row r="5942">
          <cell r="B5942" t="str">
            <v/>
          </cell>
          <cell r="C5942" t="str">
            <v>0748</v>
          </cell>
          <cell r="D5942" t="str">
            <v>47732</v>
          </cell>
          <cell r="E5942">
            <v>429433</v>
          </cell>
          <cell r="F5942">
            <v>8</v>
          </cell>
          <cell r="G5942">
            <v>35</v>
          </cell>
          <cell r="H5942">
            <v>20</v>
          </cell>
          <cell r="I5942">
            <v>35</v>
          </cell>
        </row>
        <row r="5943">
          <cell r="C5943" t="str">
            <v>Alambre de gallina (hueco__")</v>
          </cell>
          <cell r="D5943" t="str">
            <v/>
          </cell>
        </row>
        <row r="5944">
          <cell r="B5944" t="str">
            <v/>
          </cell>
          <cell r="C5944" t="str">
            <v>0706</v>
          </cell>
          <cell r="D5944" t="str">
            <v>47732</v>
          </cell>
          <cell r="E5944">
            <v>429433</v>
          </cell>
          <cell r="F5944">
            <v>70</v>
          </cell>
          <cell r="G5944">
            <v>24</v>
          </cell>
          <cell r="H5944">
            <v>40</v>
          </cell>
          <cell r="I5944">
            <v>24</v>
          </cell>
        </row>
        <row r="5945">
          <cell r="B5945" t="str">
            <v/>
          </cell>
          <cell r="C5945" t="str">
            <v>0709</v>
          </cell>
          <cell r="D5945" t="str">
            <v>47732</v>
          </cell>
          <cell r="E5945">
            <v>429433</v>
          </cell>
          <cell r="F5945">
            <v>70</v>
          </cell>
          <cell r="G5945">
            <v>31.25</v>
          </cell>
          <cell r="H5945">
            <v>20</v>
          </cell>
          <cell r="I5945">
            <v>31.25</v>
          </cell>
        </row>
        <row r="5946">
          <cell r="B5946" t="str">
            <v/>
          </cell>
          <cell r="C5946" t="str">
            <v>0712</v>
          </cell>
          <cell r="D5946" t="str">
            <v>46631</v>
          </cell>
          <cell r="E5946">
            <v>429433</v>
          </cell>
          <cell r="F5946">
            <v>70</v>
          </cell>
          <cell r="G5946">
            <v>43</v>
          </cell>
          <cell r="I5946">
            <v>43</v>
          </cell>
        </row>
        <row r="5947">
          <cell r="B5947" t="str">
            <v/>
          </cell>
          <cell r="C5947" t="str">
            <v>0739</v>
          </cell>
          <cell r="D5947" t="str">
            <v>47732</v>
          </cell>
          <cell r="E5947">
            <v>429433</v>
          </cell>
          <cell r="F5947">
            <v>70</v>
          </cell>
          <cell r="G5947">
            <v>28.09</v>
          </cell>
          <cell r="H5947">
            <v>5</v>
          </cell>
          <cell r="I5947">
            <v>28.09</v>
          </cell>
        </row>
        <row r="5948">
          <cell r="C5948" t="str">
            <v>Grapas chicas</v>
          </cell>
          <cell r="D5948" t="str">
            <v/>
          </cell>
        </row>
        <row r="5949">
          <cell r="B5949" t="str">
            <v/>
          </cell>
          <cell r="C5949" t="str">
            <v>0701</v>
          </cell>
          <cell r="D5949" t="str">
            <v>47732</v>
          </cell>
          <cell r="E5949">
            <v>429442</v>
          </cell>
          <cell r="F5949">
            <v>16</v>
          </cell>
          <cell r="H5949">
            <v>50</v>
          </cell>
        </row>
        <row r="5950">
          <cell r="B5950" t="str">
            <v/>
          </cell>
          <cell r="C5950" t="str">
            <v>0702</v>
          </cell>
          <cell r="D5950" t="str">
            <v>47732</v>
          </cell>
          <cell r="E5950">
            <v>429442</v>
          </cell>
          <cell r="F5950">
            <v>16</v>
          </cell>
          <cell r="G5950">
            <v>2</v>
          </cell>
          <cell r="H5950">
            <v>15</v>
          </cell>
          <cell r="I5950">
            <v>2</v>
          </cell>
        </row>
        <row r="5951">
          <cell r="B5951" t="str">
            <v/>
          </cell>
          <cell r="C5951" t="str">
            <v>0706</v>
          </cell>
          <cell r="D5951" t="str">
            <v>47732</v>
          </cell>
          <cell r="E5951">
            <v>429442</v>
          </cell>
          <cell r="F5951">
            <v>16</v>
          </cell>
          <cell r="G5951">
            <v>2</v>
          </cell>
          <cell r="H5951">
            <v>800</v>
          </cell>
          <cell r="I5951">
            <v>2</v>
          </cell>
        </row>
        <row r="5952">
          <cell r="B5952" t="str">
            <v/>
          </cell>
          <cell r="C5952" t="str">
            <v>0709</v>
          </cell>
          <cell r="D5952" t="str">
            <v>47732</v>
          </cell>
          <cell r="E5952">
            <v>429442</v>
          </cell>
          <cell r="G5952">
            <v>2.2999999999999998</v>
          </cell>
          <cell r="H5952">
            <v>100</v>
          </cell>
          <cell r="I5952">
            <v>2.2999999999999998</v>
          </cell>
        </row>
        <row r="5953">
          <cell r="B5953" t="str">
            <v/>
          </cell>
          <cell r="C5953" t="str">
            <v>0710</v>
          </cell>
          <cell r="D5953" t="str">
            <v>47732</v>
          </cell>
          <cell r="E5953">
            <v>429442</v>
          </cell>
          <cell r="F5953">
            <v>16</v>
          </cell>
          <cell r="G5953">
            <v>2.5</v>
          </cell>
          <cell r="I5953">
            <v>2.5</v>
          </cell>
        </row>
        <row r="5954">
          <cell r="B5954" t="str">
            <v/>
          </cell>
          <cell r="C5954" t="str">
            <v>0712</v>
          </cell>
          <cell r="D5954" t="str">
            <v>46631</v>
          </cell>
          <cell r="E5954">
            <v>429442</v>
          </cell>
          <cell r="F5954">
            <v>16</v>
          </cell>
          <cell r="G5954">
            <v>1.8</v>
          </cell>
          <cell r="I5954">
            <v>1.8</v>
          </cell>
        </row>
        <row r="5955">
          <cell r="B5955" t="str">
            <v/>
          </cell>
          <cell r="C5955" t="str">
            <v>0714</v>
          </cell>
          <cell r="D5955" t="str">
            <v>46631</v>
          </cell>
          <cell r="E5955">
            <v>429442</v>
          </cell>
          <cell r="F5955">
            <v>16</v>
          </cell>
          <cell r="G5955">
            <v>2.5</v>
          </cell>
          <cell r="H5955">
            <v>100</v>
          </cell>
          <cell r="I5955">
            <v>2.5</v>
          </cell>
        </row>
        <row r="5956">
          <cell r="B5956" t="str">
            <v/>
          </cell>
          <cell r="C5956" t="str">
            <v>0715</v>
          </cell>
          <cell r="D5956" t="str">
            <v>46631</v>
          </cell>
          <cell r="E5956">
            <v>429442</v>
          </cell>
          <cell r="F5956">
            <v>16</v>
          </cell>
          <cell r="G5956">
            <v>2</v>
          </cell>
          <cell r="I5956">
            <v>2</v>
          </cell>
        </row>
        <row r="5957">
          <cell r="B5957" t="str">
            <v/>
          </cell>
          <cell r="C5957" t="str">
            <v>0716</v>
          </cell>
          <cell r="D5957" t="str">
            <v>47732</v>
          </cell>
          <cell r="E5957">
            <v>429442</v>
          </cell>
          <cell r="F5957">
            <v>16</v>
          </cell>
          <cell r="G5957">
            <v>2.6</v>
          </cell>
          <cell r="H5957">
            <v>50</v>
          </cell>
          <cell r="I5957">
            <v>2.6</v>
          </cell>
        </row>
        <row r="5958">
          <cell r="B5958" t="str">
            <v/>
          </cell>
          <cell r="C5958" t="str">
            <v>0717</v>
          </cell>
          <cell r="D5958" t="str">
            <v>47732</v>
          </cell>
          <cell r="E5958">
            <v>429442</v>
          </cell>
          <cell r="F5958">
            <v>16</v>
          </cell>
          <cell r="G5958">
            <v>2.5</v>
          </cell>
          <cell r="I5958">
            <v>2.5</v>
          </cell>
        </row>
        <row r="5959">
          <cell r="B5959" t="str">
            <v/>
          </cell>
          <cell r="C5959" t="str">
            <v>0719</v>
          </cell>
          <cell r="D5959" t="str">
            <v>47732</v>
          </cell>
          <cell r="E5959">
            <v>429442</v>
          </cell>
          <cell r="F5959">
            <v>16</v>
          </cell>
        </row>
        <row r="5960">
          <cell r="B5960" t="str">
            <v/>
          </cell>
          <cell r="C5960" t="str">
            <v>0720</v>
          </cell>
          <cell r="D5960" t="str">
            <v>47732</v>
          </cell>
          <cell r="E5960">
            <v>429442</v>
          </cell>
          <cell r="F5960">
            <v>16</v>
          </cell>
        </row>
        <row r="5961">
          <cell r="B5961" t="str">
            <v/>
          </cell>
          <cell r="C5961" t="str">
            <v>0721</v>
          </cell>
          <cell r="D5961" t="str">
            <v>47732</v>
          </cell>
          <cell r="E5961">
            <v>429442</v>
          </cell>
          <cell r="F5961">
            <v>16</v>
          </cell>
          <cell r="H5961">
            <v>100</v>
          </cell>
        </row>
        <row r="5962">
          <cell r="B5962" t="str">
            <v/>
          </cell>
          <cell r="C5962" t="str">
            <v>0722</v>
          </cell>
          <cell r="D5962" t="str">
            <v>47732</v>
          </cell>
          <cell r="E5962">
            <v>429442</v>
          </cell>
          <cell r="F5962">
            <v>16</v>
          </cell>
          <cell r="G5962">
            <v>2</v>
          </cell>
          <cell r="I5962">
            <v>2</v>
          </cell>
        </row>
        <row r="5963">
          <cell r="B5963" t="str">
            <v/>
          </cell>
          <cell r="C5963" t="str">
            <v>0731</v>
          </cell>
          <cell r="D5963" t="str">
            <v>47732</v>
          </cell>
          <cell r="E5963">
            <v>429442</v>
          </cell>
          <cell r="F5963">
            <v>16</v>
          </cell>
          <cell r="G5963">
            <v>2.1</v>
          </cell>
          <cell r="H5963">
            <v>50</v>
          </cell>
          <cell r="I5963">
            <v>2.5</v>
          </cell>
        </row>
        <row r="5964">
          <cell r="B5964" t="str">
            <v/>
          </cell>
          <cell r="C5964" t="str">
            <v>0733</v>
          </cell>
          <cell r="D5964" t="str">
            <v>47732</v>
          </cell>
          <cell r="E5964">
            <v>429442</v>
          </cell>
          <cell r="F5964">
            <v>16</v>
          </cell>
        </row>
        <row r="5965">
          <cell r="B5965" t="str">
            <v/>
          </cell>
          <cell r="C5965" t="str">
            <v>0735</v>
          </cell>
          <cell r="D5965" t="str">
            <v>47732</v>
          </cell>
          <cell r="E5965">
            <v>429442</v>
          </cell>
          <cell r="F5965">
            <v>16</v>
          </cell>
          <cell r="G5965">
            <v>3</v>
          </cell>
          <cell r="H5965">
            <v>400</v>
          </cell>
          <cell r="I5965">
            <v>3</v>
          </cell>
        </row>
        <row r="5966">
          <cell r="B5966" t="str">
            <v/>
          </cell>
          <cell r="C5966" t="str">
            <v>0736</v>
          </cell>
          <cell r="D5966" t="str">
            <v>47732</v>
          </cell>
          <cell r="E5966">
            <v>429442</v>
          </cell>
          <cell r="F5966">
            <v>16</v>
          </cell>
          <cell r="G5966">
            <v>2.5</v>
          </cell>
          <cell r="H5966">
            <v>100</v>
          </cell>
          <cell r="I5966">
            <v>2.5</v>
          </cell>
        </row>
        <row r="5967">
          <cell r="B5967" t="str">
            <v/>
          </cell>
          <cell r="C5967" t="str">
            <v>0738</v>
          </cell>
          <cell r="D5967" t="str">
            <v>47732</v>
          </cell>
          <cell r="E5967">
            <v>429442</v>
          </cell>
          <cell r="F5967">
            <v>16</v>
          </cell>
          <cell r="G5967">
            <v>2.5</v>
          </cell>
          <cell r="H5967">
            <v>400</v>
          </cell>
          <cell r="I5967">
            <v>2.5</v>
          </cell>
        </row>
        <row r="5968">
          <cell r="B5968" t="str">
            <v/>
          </cell>
          <cell r="C5968" t="str">
            <v>0739</v>
          </cell>
          <cell r="D5968" t="str">
            <v>47732</v>
          </cell>
          <cell r="E5968">
            <v>429442</v>
          </cell>
          <cell r="F5968">
            <v>16</v>
          </cell>
          <cell r="G5968">
            <v>2.5</v>
          </cell>
          <cell r="H5968">
            <v>189</v>
          </cell>
          <cell r="I5968">
            <v>2.5</v>
          </cell>
        </row>
        <row r="5969">
          <cell r="B5969" t="str">
            <v/>
          </cell>
          <cell r="C5969" t="str">
            <v>0742</v>
          </cell>
          <cell r="D5969" t="str">
            <v>47732</v>
          </cell>
          <cell r="E5969">
            <v>429442</v>
          </cell>
          <cell r="F5969">
            <v>16</v>
          </cell>
          <cell r="G5969">
            <v>2.5</v>
          </cell>
          <cell r="H5969">
            <v>150</v>
          </cell>
          <cell r="I5969">
            <v>2.9</v>
          </cell>
        </row>
        <row r="5970">
          <cell r="B5970" t="str">
            <v/>
          </cell>
          <cell r="C5970" t="str">
            <v>0744</v>
          </cell>
          <cell r="D5970" t="str">
            <v>47732</v>
          </cell>
          <cell r="E5970">
            <v>429442</v>
          </cell>
          <cell r="F5970">
            <v>16</v>
          </cell>
          <cell r="G5970">
            <v>3.5</v>
          </cell>
          <cell r="H5970">
            <v>100</v>
          </cell>
          <cell r="I5970">
            <v>3.5</v>
          </cell>
        </row>
        <row r="5971">
          <cell r="B5971" t="str">
            <v/>
          </cell>
          <cell r="C5971" t="str">
            <v>0747</v>
          </cell>
          <cell r="D5971" t="str">
            <v>47732</v>
          </cell>
          <cell r="E5971">
            <v>429442</v>
          </cell>
          <cell r="F5971">
            <v>16</v>
          </cell>
          <cell r="G5971">
            <v>2</v>
          </cell>
          <cell r="I5971">
            <v>2</v>
          </cell>
        </row>
        <row r="5972">
          <cell r="C5972" t="str">
            <v>Grapas grandes</v>
          </cell>
          <cell r="D5972" t="str">
            <v/>
          </cell>
        </row>
        <row r="5973">
          <cell r="B5973" t="str">
            <v/>
          </cell>
          <cell r="C5973" t="str">
            <v>0701</v>
          </cell>
          <cell r="D5973" t="str">
            <v>47732</v>
          </cell>
          <cell r="E5973">
            <v>429442</v>
          </cell>
          <cell r="F5973">
            <v>16</v>
          </cell>
          <cell r="H5973">
            <v>200</v>
          </cell>
        </row>
        <row r="5974">
          <cell r="B5974" t="str">
            <v/>
          </cell>
          <cell r="C5974" t="str">
            <v>0702</v>
          </cell>
          <cell r="D5974" t="str">
            <v>47732</v>
          </cell>
          <cell r="E5974">
            <v>429442</v>
          </cell>
          <cell r="F5974">
            <v>16</v>
          </cell>
          <cell r="G5974">
            <v>2</v>
          </cell>
          <cell r="H5974">
            <v>15</v>
          </cell>
          <cell r="I5974">
            <v>2</v>
          </cell>
        </row>
        <row r="5975">
          <cell r="B5975" t="str">
            <v/>
          </cell>
          <cell r="C5975" t="str">
            <v>0706</v>
          </cell>
          <cell r="D5975" t="str">
            <v>47732</v>
          </cell>
          <cell r="E5975">
            <v>429442</v>
          </cell>
          <cell r="F5975">
            <v>16</v>
          </cell>
          <cell r="G5975">
            <v>2</v>
          </cell>
          <cell r="H5975">
            <v>800</v>
          </cell>
          <cell r="I5975">
            <v>2</v>
          </cell>
        </row>
        <row r="5976">
          <cell r="B5976" t="str">
            <v/>
          </cell>
          <cell r="C5976" t="str">
            <v>0709</v>
          </cell>
          <cell r="D5976" t="str">
            <v>47732</v>
          </cell>
          <cell r="E5976">
            <v>429442</v>
          </cell>
          <cell r="H5976">
            <v>100</v>
          </cell>
        </row>
        <row r="5977">
          <cell r="B5977" t="str">
            <v/>
          </cell>
          <cell r="C5977" t="str">
            <v>0710</v>
          </cell>
          <cell r="D5977" t="str">
            <v>47732</v>
          </cell>
          <cell r="E5977">
            <v>429442</v>
          </cell>
          <cell r="F5977">
            <v>16</v>
          </cell>
          <cell r="G5977">
            <v>2.8</v>
          </cell>
          <cell r="I5977">
            <v>2.8</v>
          </cell>
        </row>
        <row r="5978">
          <cell r="B5978" t="str">
            <v/>
          </cell>
          <cell r="C5978" t="str">
            <v>0712</v>
          </cell>
          <cell r="D5978" t="str">
            <v>46631</v>
          </cell>
          <cell r="E5978">
            <v>429442</v>
          </cell>
          <cell r="F5978">
            <v>16</v>
          </cell>
          <cell r="G5978">
            <v>1.8</v>
          </cell>
          <cell r="I5978">
            <v>1.8</v>
          </cell>
        </row>
        <row r="5979">
          <cell r="B5979" t="str">
            <v/>
          </cell>
          <cell r="C5979" t="str">
            <v>0714</v>
          </cell>
          <cell r="D5979" t="str">
            <v>46631</v>
          </cell>
          <cell r="E5979">
            <v>429442</v>
          </cell>
          <cell r="F5979">
            <v>16</v>
          </cell>
          <cell r="G5979">
            <v>2.5</v>
          </cell>
          <cell r="H5979">
            <v>100</v>
          </cell>
          <cell r="I5979">
            <v>2.5</v>
          </cell>
        </row>
        <row r="5980">
          <cell r="B5980" t="str">
            <v/>
          </cell>
          <cell r="C5980" t="str">
            <v>0717</v>
          </cell>
          <cell r="D5980" t="str">
            <v>47732</v>
          </cell>
          <cell r="E5980">
            <v>429442</v>
          </cell>
          <cell r="F5980">
            <v>16</v>
          </cell>
          <cell r="G5980">
            <v>2.5</v>
          </cell>
          <cell r="I5980">
            <v>2.5</v>
          </cell>
        </row>
        <row r="5981">
          <cell r="B5981" t="str">
            <v/>
          </cell>
          <cell r="C5981" t="str">
            <v>0719</v>
          </cell>
          <cell r="D5981" t="str">
            <v>47732</v>
          </cell>
          <cell r="E5981">
            <v>429442</v>
          </cell>
          <cell r="F5981">
            <v>16</v>
          </cell>
        </row>
        <row r="5982">
          <cell r="B5982" t="str">
            <v/>
          </cell>
          <cell r="C5982" t="str">
            <v>0720</v>
          </cell>
          <cell r="D5982" t="str">
            <v>47732</v>
          </cell>
          <cell r="E5982">
            <v>429442</v>
          </cell>
          <cell r="F5982">
            <v>16</v>
          </cell>
          <cell r="G5982">
            <v>2.42</v>
          </cell>
          <cell r="I5982">
            <v>2.42</v>
          </cell>
        </row>
        <row r="5983">
          <cell r="B5983" t="str">
            <v/>
          </cell>
          <cell r="C5983" t="str">
            <v>0721</v>
          </cell>
          <cell r="D5983" t="str">
            <v>47732</v>
          </cell>
          <cell r="E5983">
            <v>429442</v>
          </cell>
          <cell r="F5983">
            <v>16</v>
          </cell>
          <cell r="G5983">
            <v>1.98</v>
          </cell>
          <cell r="H5983">
            <v>100</v>
          </cell>
        </row>
        <row r="5984">
          <cell r="B5984" t="str">
            <v/>
          </cell>
          <cell r="C5984" t="str">
            <v>0722</v>
          </cell>
          <cell r="D5984" t="str">
            <v>47732</v>
          </cell>
          <cell r="E5984">
            <v>429442</v>
          </cell>
          <cell r="F5984">
            <v>16</v>
          </cell>
          <cell r="G5984">
            <v>2.5</v>
          </cell>
          <cell r="I5984">
            <v>2.5</v>
          </cell>
        </row>
        <row r="5985">
          <cell r="B5985" t="str">
            <v/>
          </cell>
          <cell r="C5985" t="str">
            <v>0723</v>
          </cell>
          <cell r="D5985" t="str">
            <v>47732</v>
          </cell>
          <cell r="E5985">
            <v>429442</v>
          </cell>
          <cell r="F5985">
            <v>16</v>
          </cell>
          <cell r="G5985">
            <v>2.85</v>
          </cell>
          <cell r="H5985">
            <v>75</v>
          </cell>
          <cell r="I5985">
            <v>2.85</v>
          </cell>
        </row>
        <row r="5986">
          <cell r="B5986" t="str">
            <v/>
          </cell>
          <cell r="C5986" t="str">
            <v>0731</v>
          </cell>
          <cell r="D5986" t="str">
            <v>47732</v>
          </cell>
          <cell r="E5986">
            <v>429442</v>
          </cell>
          <cell r="F5986">
            <v>16</v>
          </cell>
          <cell r="G5986">
            <v>2.5</v>
          </cell>
          <cell r="H5986">
            <v>75</v>
          </cell>
          <cell r="I5986">
            <v>2.5</v>
          </cell>
        </row>
        <row r="5987">
          <cell r="B5987" t="str">
            <v/>
          </cell>
          <cell r="C5987" t="str">
            <v>0733</v>
          </cell>
          <cell r="D5987" t="str">
            <v>47732</v>
          </cell>
          <cell r="E5987">
            <v>429442</v>
          </cell>
          <cell r="F5987">
            <v>16</v>
          </cell>
          <cell r="G5987">
            <v>2.42</v>
          </cell>
          <cell r="I5987">
            <v>2.42</v>
          </cell>
        </row>
        <row r="5988">
          <cell r="B5988" t="str">
            <v/>
          </cell>
          <cell r="C5988" t="str">
            <v>0735</v>
          </cell>
          <cell r="D5988" t="str">
            <v>47732</v>
          </cell>
          <cell r="E5988">
            <v>429442</v>
          </cell>
          <cell r="F5988">
            <v>16</v>
          </cell>
          <cell r="G5988">
            <v>3</v>
          </cell>
          <cell r="H5988">
            <v>400</v>
          </cell>
        </row>
        <row r="5989">
          <cell r="B5989" t="str">
            <v/>
          </cell>
          <cell r="C5989" t="str">
            <v>0736</v>
          </cell>
          <cell r="D5989" t="str">
            <v>47732</v>
          </cell>
          <cell r="E5989">
            <v>429442</v>
          </cell>
          <cell r="F5989">
            <v>16</v>
          </cell>
          <cell r="G5989">
            <v>2.5</v>
          </cell>
          <cell r="H5989">
            <v>500</v>
          </cell>
          <cell r="I5989">
            <v>2.5</v>
          </cell>
        </row>
        <row r="5990">
          <cell r="B5990" t="str">
            <v/>
          </cell>
          <cell r="C5990" t="str">
            <v>0738</v>
          </cell>
          <cell r="D5990" t="str">
            <v>47732</v>
          </cell>
          <cell r="E5990">
            <v>429442</v>
          </cell>
          <cell r="F5990">
            <v>16</v>
          </cell>
          <cell r="G5990">
            <v>2.5</v>
          </cell>
          <cell r="H5990">
            <v>600</v>
          </cell>
          <cell r="I5990">
            <v>2.5</v>
          </cell>
        </row>
        <row r="5991">
          <cell r="B5991" t="str">
            <v/>
          </cell>
          <cell r="C5991" t="str">
            <v>0739</v>
          </cell>
          <cell r="D5991" t="str">
            <v>47732</v>
          </cell>
          <cell r="E5991">
            <v>429442</v>
          </cell>
          <cell r="F5991">
            <v>16</v>
          </cell>
          <cell r="H5991">
            <v>91</v>
          </cell>
        </row>
        <row r="5992">
          <cell r="B5992" t="str">
            <v/>
          </cell>
          <cell r="C5992" t="str">
            <v>0742</v>
          </cell>
          <cell r="D5992" t="str">
            <v>47732</v>
          </cell>
          <cell r="E5992">
            <v>429442</v>
          </cell>
          <cell r="F5992">
            <v>16</v>
          </cell>
          <cell r="G5992">
            <v>2</v>
          </cell>
          <cell r="H5992">
            <v>750</v>
          </cell>
          <cell r="I5992">
            <v>2.6</v>
          </cell>
        </row>
        <row r="5993">
          <cell r="B5993" t="str">
            <v/>
          </cell>
          <cell r="C5993" t="str">
            <v>0744</v>
          </cell>
          <cell r="D5993" t="str">
            <v>47732</v>
          </cell>
          <cell r="E5993">
            <v>429442</v>
          </cell>
          <cell r="F5993">
            <v>16</v>
          </cell>
          <cell r="H5993">
            <v>300</v>
          </cell>
        </row>
        <row r="5994">
          <cell r="B5994" t="str">
            <v/>
          </cell>
          <cell r="C5994" t="str">
            <v>0745</v>
          </cell>
          <cell r="D5994" t="str">
            <v>47732</v>
          </cell>
          <cell r="E5994">
            <v>429442</v>
          </cell>
          <cell r="F5994">
            <v>16</v>
          </cell>
          <cell r="G5994">
            <v>2.5</v>
          </cell>
          <cell r="I5994">
            <v>2.5</v>
          </cell>
        </row>
        <row r="5995">
          <cell r="B5995" t="str">
            <v/>
          </cell>
          <cell r="C5995" t="str">
            <v>0747</v>
          </cell>
          <cell r="D5995" t="str">
            <v>47732</v>
          </cell>
          <cell r="E5995">
            <v>429442</v>
          </cell>
          <cell r="F5995">
            <v>16</v>
          </cell>
          <cell r="G5995">
            <v>2</v>
          </cell>
          <cell r="I5995">
            <v>2</v>
          </cell>
        </row>
        <row r="5996">
          <cell r="C5996" t="str">
            <v>Clavos de 1-1/2" pulgadas</v>
          </cell>
          <cell r="D5996" t="str">
            <v/>
          </cell>
        </row>
        <row r="5997">
          <cell r="B5997" t="str">
            <v/>
          </cell>
          <cell r="C5997" t="str">
            <v>0702</v>
          </cell>
          <cell r="D5997" t="str">
            <v>47732</v>
          </cell>
          <cell r="E5997">
            <v>370914</v>
          </cell>
          <cell r="F5997">
            <v>16</v>
          </cell>
          <cell r="G5997">
            <v>1.8</v>
          </cell>
          <cell r="H5997">
            <v>15</v>
          </cell>
          <cell r="I5997">
            <v>1.8</v>
          </cell>
        </row>
        <row r="5998">
          <cell r="B5998" t="str">
            <v/>
          </cell>
          <cell r="C5998" t="str">
            <v>0706</v>
          </cell>
          <cell r="D5998" t="str">
            <v>47732</v>
          </cell>
          <cell r="E5998">
            <v>370914</v>
          </cell>
          <cell r="F5998">
            <v>16</v>
          </cell>
          <cell r="G5998">
            <v>2</v>
          </cell>
          <cell r="H5998">
            <v>800</v>
          </cell>
          <cell r="I5998">
            <v>2</v>
          </cell>
        </row>
        <row r="5999">
          <cell r="B5999" t="str">
            <v/>
          </cell>
          <cell r="C5999" t="str">
            <v>0710</v>
          </cell>
          <cell r="D5999" t="str">
            <v>47732</v>
          </cell>
          <cell r="E5999">
            <v>370914</v>
          </cell>
          <cell r="F5999">
            <v>16</v>
          </cell>
        </row>
        <row r="6000">
          <cell r="B6000" t="str">
            <v/>
          </cell>
          <cell r="C6000" t="str">
            <v>0712</v>
          </cell>
          <cell r="D6000" t="str">
            <v>46631</v>
          </cell>
          <cell r="E6000">
            <v>370914</v>
          </cell>
          <cell r="F6000">
            <v>16</v>
          </cell>
        </row>
        <row r="6001">
          <cell r="B6001" t="str">
            <v/>
          </cell>
          <cell r="C6001" t="str">
            <v>0714</v>
          </cell>
          <cell r="D6001" t="str">
            <v>46631</v>
          </cell>
          <cell r="E6001">
            <v>370914</v>
          </cell>
          <cell r="F6001">
            <v>16</v>
          </cell>
          <cell r="H6001">
            <v>100</v>
          </cell>
          <cell r="I6001">
            <v>2</v>
          </cell>
        </row>
        <row r="6002">
          <cell r="B6002" t="str">
            <v/>
          </cell>
          <cell r="C6002" t="str">
            <v>0715</v>
          </cell>
          <cell r="D6002" t="str">
            <v>46631</v>
          </cell>
          <cell r="E6002">
            <v>370914</v>
          </cell>
          <cell r="F6002">
            <v>16</v>
          </cell>
        </row>
        <row r="6003">
          <cell r="B6003" t="str">
            <v/>
          </cell>
          <cell r="C6003" t="str">
            <v>0716</v>
          </cell>
          <cell r="D6003" t="str">
            <v>47732</v>
          </cell>
          <cell r="E6003">
            <v>370914</v>
          </cell>
          <cell r="F6003">
            <v>16</v>
          </cell>
          <cell r="H6003">
            <v>50</v>
          </cell>
        </row>
        <row r="6004">
          <cell r="B6004" t="str">
            <v/>
          </cell>
          <cell r="C6004" t="str">
            <v>0717</v>
          </cell>
          <cell r="D6004" t="str">
            <v>47732</v>
          </cell>
          <cell r="E6004">
            <v>370914</v>
          </cell>
          <cell r="F6004">
            <v>16</v>
          </cell>
          <cell r="G6004">
            <v>2</v>
          </cell>
          <cell r="I6004">
            <v>2</v>
          </cell>
        </row>
        <row r="6005">
          <cell r="B6005" t="str">
            <v/>
          </cell>
          <cell r="C6005" t="str">
            <v>0721</v>
          </cell>
          <cell r="D6005" t="str">
            <v>47732</v>
          </cell>
          <cell r="E6005">
            <v>370914</v>
          </cell>
          <cell r="F6005">
            <v>16</v>
          </cell>
          <cell r="H6005">
            <v>100</v>
          </cell>
        </row>
        <row r="6006">
          <cell r="B6006" t="str">
            <v/>
          </cell>
          <cell r="C6006" t="str">
            <v>0722</v>
          </cell>
          <cell r="D6006" t="str">
            <v>47732</v>
          </cell>
          <cell r="E6006">
            <v>370914</v>
          </cell>
          <cell r="F6006">
            <v>16</v>
          </cell>
          <cell r="G6006">
            <v>2</v>
          </cell>
          <cell r="I6006">
            <v>2</v>
          </cell>
        </row>
        <row r="6007">
          <cell r="B6007" t="str">
            <v/>
          </cell>
          <cell r="C6007" t="str">
            <v>0731</v>
          </cell>
          <cell r="D6007" t="str">
            <v>47732</v>
          </cell>
          <cell r="E6007">
            <v>370914</v>
          </cell>
          <cell r="F6007">
            <v>16</v>
          </cell>
          <cell r="G6007">
            <v>2.5</v>
          </cell>
          <cell r="H6007">
            <v>18</v>
          </cell>
          <cell r="I6007">
            <v>2.5</v>
          </cell>
        </row>
        <row r="6008">
          <cell r="B6008" t="str">
            <v/>
          </cell>
          <cell r="C6008" t="str">
            <v>0738</v>
          </cell>
          <cell r="D6008" t="str">
            <v>47732</v>
          </cell>
          <cell r="E6008">
            <v>370914</v>
          </cell>
          <cell r="F6008">
            <v>16</v>
          </cell>
          <cell r="H6008">
            <v>150</v>
          </cell>
        </row>
        <row r="6009">
          <cell r="B6009" t="str">
            <v/>
          </cell>
          <cell r="C6009" t="str">
            <v>0745</v>
          </cell>
          <cell r="D6009" t="str">
            <v>47732</v>
          </cell>
          <cell r="E6009">
            <v>370914</v>
          </cell>
          <cell r="F6009">
            <v>16</v>
          </cell>
          <cell r="G6009">
            <v>2.5</v>
          </cell>
          <cell r="I6009">
            <v>2.5</v>
          </cell>
        </row>
        <row r="6010">
          <cell r="B6010" t="str">
            <v/>
          </cell>
          <cell r="C6010" t="str">
            <v>0747</v>
          </cell>
          <cell r="D6010" t="str">
            <v>47732</v>
          </cell>
          <cell r="E6010">
            <v>370914</v>
          </cell>
          <cell r="F6010">
            <v>16</v>
          </cell>
          <cell r="G6010">
            <v>2.5</v>
          </cell>
          <cell r="I6010">
            <v>2.5</v>
          </cell>
        </row>
        <row r="6011">
          <cell r="C6011" t="str">
            <v>Clavos de 4"</v>
          </cell>
          <cell r="D6011" t="str">
            <v/>
          </cell>
        </row>
        <row r="6012">
          <cell r="B6012" t="str">
            <v/>
          </cell>
          <cell r="C6012" t="str">
            <v>0701</v>
          </cell>
          <cell r="D6012" t="str">
            <v>47732</v>
          </cell>
          <cell r="E6012">
            <v>370914</v>
          </cell>
          <cell r="F6012">
            <v>16</v>
          </cell>
          <cell r="H6012">
            <v>1</v>
          </cell>
        </row>
        <row r="6013">
          <cell r="B6013" t="str">
            <v/>
          </cell>
          <cell r="C6013" t="str">
            <v>0702</v>
          </cell>
          <cell r="D6013" t="str">
            <v>47732</v>
          </cell>
          <cell r="E6013">
            <v>370914</v>
          </cell>
          <cell r="F6013">
            <v>16</v>
          </cell>
          <cell r="H6013">
            <v>20</v>
          </cell>
        </row>
        <row r="6014">
          <cell r="B6014" t="str">
            <v/>
          </cell>
          <cell r="C6014" t="str">
            <v>0706</v>
          </cell>
          <cell r="D6014" t="str">
            <v>47732</v>
          </cell>
          <cell r="E6014">
            <v>370914</v>
          </cell>
          <cell r="F6014">
            <v>16</v>
          </cell>
          <cell r="G6014">
            <v>2</v>
          </cell>
          <cell r="H6014">
            <v>5</v>
          </cell>
          <cell r="I6014">
            <v>2</v>
          </cell>
        </row>
        <row r="6015">
          <cell r="B6015" t="str">
            <v/>
          </cell>
          <cell r="C6015" t="str">
            <v>0709</v>
          </cell>
          <cell r="D6015" t="str">
            <v>47732</v>
          </cell>
          <cell r="E6015">
            <v>370914</v>
          </cell>
          <cell r="G6015">
            <v>2</v>
          </cell>
          <cell r="H6015">
            <v>100</v>
          </cell>
          <cell r="I6015">
            <v>2</v>
          </cell>
        </row>
        <row r="6016">
          <cell r="B6016" t="str">
            <v/>
          </cell>
          <cell r="C6016" t="str">
            <v>0710</v>
          </cell>
          <cell r="D6016" t="str">
            <v>47732</v>
          </cell>
          <cell r="E6016">
            <v>370914</v>
          </cell>
          <cell r="F6016">
            <v>16</v>
          </cell>
          <cell r="G6016">
            <v>2</v>
          </cell>
          <cell r="I6016">
            <v>2</v>
          </cell>
        </row>
        <row r="6017">
          <cell r="B6017" t="str">
            <v/>
          </cell>
          <cell r="C6017" t="str">
            <v>0712</v>
          </cell>
          <cell r="D6017" t="str">
            <v>46631</v>
          </cell>
          <cell r="E6017">
            <v>370914</v>
          </cell>
          <cell r="F6017">
            <v>16</v>
          </cell>
          <cell r="G6017">
            <v>1.8</v>
          </cell>
          <cell r="I6017">
            <v>1.8</v>
          </cell>
        </row>
        <row r="6018">
          <cell r="B6018" t="str">
            <v/>
          </cell>
          <cell r="C6018" t="str">
            <v>0714</v>
          </cell>
          <cell r="D6018" t="str">
            <v>46631</v>
          </cell>
          <cell r="E6018">
            <v>370914</v>
          </cell>
          <cell r="F6018">
            <v>16</v>
          </cell>
          <cell r="G6018">
            <v>2.5</v>
          </cell>
          <cell r="H6018">
            <v>100</v>
          </cell>
          <cell r="I6018">
            <v>2.5</v>
          </cell>
        </row>
        <row r="6019">
          <cell r="B6019" t="str">
            <v/>
          </cell>
          <cell r="C6019" t="str">
            <v>0715</v>
          </cell>
          <cell r="D6019" t="str">
            <v>46631</v>
          </cell>
          <cell r="E6019">
            <v>370914</v>
          </cell>
          <cell r="F6019">
            <v>16</v>
          </cell>
        </row>
        <row r="6020">
          <cell r="B6020" t="str">
            <v/>
          </cell>
          <cell r="C6020" t="str">
            <v>0717</v>
          </cell>
          <cell r="D6020" t="str">
            <v>47732</v>
          </cell>
          <cell r="E6020">
            <v>370914</v>
          </cell>
          <cell r="F6020">
            <v>16</v>
          </cell>
          <cell r="G6020">
            <v>2</v>
          </cell>
          <cell r="I6020">
            <v>2</v>
          </cell>
        </row>
        <row r="6021">
          <cell r="B6021" t="str">
            <v/>
          </cell>
          <cell r="C6021" t="str">
            <v>0721</v>
          </cell>
          <cell r="D6021" t="str">
            <v>47732</v>
          </cell>
          <cell r="E6021">
            <v>370914</v>
          </cell>
          <cell r="F6021">
            <v>16</v>
          </cell>
          <cell r="H6021">
            <v>100</v>
          </cell>
        </row>
        <row r="6022">
          <cell r="B6022" t="str">
            <v/>
          </cell>
          <cell r="C6022" t="str">
            <v>0722</v>
          </cell>
          <cell r="D6022" t="str">
            <v>47732</v>
          </cell>
          <cell r="E6022">
            <v>370914</v>
          </cell>
          <cell r="F6022">
            <v>16</v>
          </cell>
        </row>
        <row r="6023">
          <cell r="B6023" t="str">
            <v/>
          </cell>
          <cell r="C6023" t="str">
            <v>0731</v>
          </cell>
          <cell r="D6023" t="str">
            <v>47732</v>
          </cell>
          <cell r="E6023">
            <v>370914</v>
          </cell>
          <cell r="F6023">
            <v>16</v>
          </cell>
          <cell r="G6023">
            <v>2.5</v>
          </cell>
          <cell r="H6023">
            <v>20</v>
          </cell>
          <cell r="I6023">
            <v>2.5</v>
          </cell>
        </row>
        <row r="6024">
          <cell r="B6024" t="str">
            <v/>
          </cell>
          <cell r="C6024" t="str">
            <v>0738</v>
          </cell>
          <cell r="D6024" t="str">
            <v>47732</v>
          </cell>
          <cell r="E6024">
            <v>370914</v>
          </cell>
          <cell r="F6024">
            <v>16</v>
          </cell>
          <cell r="G6024">
            <v>2.2000000000000002</v>
          </cell>
          <cell r="H6024">
            <v>100</v>
          </cell>
          <cell r="I6024">
            <v>2.2000000000000002</v>
          </cell>
        </row>
        <row r="6025">
          <cell r="B6025" t="str">
            <v/>
          </cell>
          <cell r="C6025" t="str">
            <v>0744</v>
          </cell>
          <cell r="D6025" t="str">
            <v>47732</v>
          </cell>
          <cell r="E6025">
            <v>370914</v>
          </cell>
          <cell r="F6025">
            <v>16</v>
          </cell>
          <cell r="G6025">
            <v>3.5</v>
          </cell>
          <cell r="H6025">
            <v>100</v>
          </cell>
        </row>
        <row r="6026">
          <cell r="B6026" t="str">
            <v/>
          </cell>
          <cell r="C6026" t="str">
            <v>0745</v>
          </cell>
          <cell r="D6026" t="str">
            <v>47732</v>
          </cell>
          <cell r="E6026">
            <v>370914</v>
          </cell>
          <cell r="F6026">
            <v>16</v>
          </cell>
        </row>
        <row r="6027">
          <cell r="B6027" t="str">
            <v/>
          </cell>
          <cell r="C6027" t="str">
            <v>0747</v>
          </cell>
          <cell r="D6027" t="str">
            <v>47732</v>
          </cell>
          <cell r="E6027">
            <v>370914</v>
          </cell>
          <cell r="F6027">
            <v>16</v>
          </cell>
          <cell r="G6027">
            <v>2.5</v>
          </cell>
          <cell r="I6027">
            <v>2.5</v>
          </cell>
        </row>
        <row r="6028">
          <cell r="C6028" t="str">
            <v>Clavos galvanizados</v>
          </cell>
          <cell r="D6028" t="str">
            <v/>
          </cell>
        </row>
        <row r="6029">
          <cell r="B6029" t="str">
            <v/>
          </cell>
          <cell r="C6029" t="str">
            <v>0701</v>
          </cell>
          <cell r="D6029" t="str">
            <v>47732</v>
          </cell>
          <cell r="E6029">
            <v>370914</v>
          </cell>
          <cell r="F6029">
            <v>16</v>
          </cell>
          <cell r="H6029">
            <v>50</v>
          </cell>
        </row>
        <row r="6030">
          <cell r="B6030" t="str">
            <v/>
          </cell>
          <cell r="C6030" t="str">
            <v>0702</v>
          </cell>
          <cell r="D6030" t="str">
            <v>47732</v>
          </cell>
          <cell r="E6030">
            <v>370914</v>
          </cell>
          <cell r="F6030">
            <v>16</v>
          </cell>
          <cell r="H6030">
            <v>15</v>
          </cell>
        </row>
        <row r="6031">
          <cell r="B6031" t="str">
            <v/>
          </cell>
          <cell r="C6031" t="str">
            <v>0712</v>
          </cell>
          <cell r="D6031" t="str">
            <v>46631</v>
          </cell>
          <cell r="E6031">
            <v>370914</v>
          </cell>
          <cell r="F6031">
            <v>16</v>
          </cell>
          <cell r="G6031">
            <v>1.8</v>
          </cell>
        </row>
        <row r="6032">
          <cell r="B6032" t="str">
            <v/>
          </cell>
          <cell r="C6032" t="str">
            <v>0714</v>
          </cell>
          <cell r="D6032" t="str">
            <v>46631</v>
          </cell>
          <cell r="E6032">
            <v>370914</v>
          </cell>
          <cell r="F6032">
            <v>16</v>
          </cell>
          <cell r="H6032">
            <v>100</v>
          </cell>
          <cell r="I6032">
            <v>3</v>
          </cell>
        </row>
        <row r="6033">
          <cell r="B6033" t="str">
            <v/>
          </cell>
          <cell r="C6033" t="str">
            <v>0715</v>
          </cell>
          <cell r="D6033" t="str">
            <v>46631</v>
          </cell>
          <cell r="E6033">
            <v>370914</v>
          </cell>
          <cell r="F6033">
            <v>16</v>
          </cell>
        </row>
        <row r="6034">
          <cell r="B6034" t="str">
            <v/>
          </cell>
          <cell r="C6034" t="str">
            <v>0717</v>
          </cell>
          <cell r="D6034" t="str">
            <v>47732</v>
          </cell>
          <cell r="E6034">
            <v>370914</v>
          </cell>
          <cell r="F6034">
            <v>16</v>
          </cell>
          <cell r="G6034">
            <v>2</v>
          </cell>
          <cell r="I6034">
            <v>2</v>
          </cell>
        </row>
        <row r="6035">
          <cell r="B6035" t="str">
            <v/>
          </cell>
          <cell r="C6035" t="str">
            <v>0722</v>
          </cell>
          <cell r="D6035" t="str">
            <v>47732</v>
          </cell>
          <cell r="E6035">
            <v>370914</v>
          </cell>
          <cell r="F6035">
            <v>16</v>
          </cell>
        </row>
        <row r="6036">
          <cell r="B6036" t="str">
            <v/>
          </cell>
          <cell r="C6036" t="str">
            <v>0744</v>
          </cell>
          <cell r="D6036" t="str">
            <v>47732</v>
          </cell>
          <cell r="E6036">
            <v>370914</v>
          </cell>
          <cell r="F6036">
            <v>16</v>
          </cell>
          <cell r="G6036">
            <v>2.8</v>
          </cell>
          <cell r="H6036">
            <v>100</v>
          </cell>
          <cell r="I6036">
            <v>2.8</v>
          </cell>
        </row>
        <row r="6037">
          <cell r="B6037" t="str">
            <v/>
          </cell>
          <cell r="C6037" t="str">
            <v>0745</v>
          </cell>
          <cell r="D6037" t="str">
            <v>47732</v>
          </cell>
          <cell r="E6037">
            <v>370914</v>
          </cell>
          <cell r="F6037">
            <v>16</v>
          </cell>
          <cell r="G6037">
            <v>3</v>
          </cell>
        </row>
        <row r="6038">
          <cell r="B6038" t="str">
            <v/>
          </cell>
          <cell r="C6038" t="str">
            <v>0747</v>
          </cell>
          <cell r="D6038" t="str">
            <v>47732</v>
          </cell>
          <cell r="E6038">
            <v>370914</v>
          </cell>
          <cell r="F6038">
            <v>16</v>
          </cell>
          <cell r="G6038">
            <v>2.5</v>
          </cell>
          <cell r="I6038">
            <v>2.5</v>
          </cell>
        </row>
        <row r="6039">
          <cell r="C6039" t="str">
            <v>Cemento (nacional)</v>
          </cell>
          <cell r="D6039" t="str">
            <v/>
          </cell>
        </row>
        <row r="6040">
          <cell r="B6040" t="str">
            <v/>
          </cell>
          <cell r="C6040" t="str">
            <v>0701</v>
          </cell>
          <cell r="D6040" t="str">
            <v>47732</v>
          </cell>
          <cell r="E6040">
            <v>310104</v>
          </cell>
          <cell r="F6040">
            <v>11</v>
          </cell>
          <cell r="H6040">
            <v>25</v>
          </cell>
        </row>
        <row r="6041">
          <cell r="B6041" t="str">
            <v/>
          </cell>
          <cell r="C6041" t="str">
            <v>0712</v>
          </cell>
          <cell r="D6041" t="str">
            <v>46631</v>
          </cell>
          <cell r="E6041">
            <v>310104</v>
          </cell>
          <cell r="F6041">
            <v>11</v>
          </cell>
          <cell r="G6041">
            <v>9.75</v>
          </cell>
          <cell r="I6041">
            <v>9.75</v>
          </cell>
        </row>
        <row r="6042">
          <cell r="B6042" t="str">
            <v/>
          </cell>
          <cell r="C6042" t="str">
            <v>0715</v>
          </cell>
          <cell r="D6042" t="str">
            <v>46631</v>
          </cell>
          <cell r="E6042">
            <v>310104</v>
          </cell>
          <cell r="F6042">
            <v>11</v>
          </cell>
          <cell r="G6042">
            <v>9.5</v>
          </cell>
          <cell r="I6042">
            <v>9.5</v>
          </cell>
        </row>
        <row r="6043">
          <cell r="B6043" t="str">
            <v/>
          </cell>
          <cell r="C6043" t="str">
            <v>0721</v>
          </cell>
          <cell r="D6043" t="str">
            <v>47732</v>
          </cell>
          <cell r="E6043">
            <v>310104</v>
          </cell>
          <cell r="F6043">
            <v>11</v>
          </cell>
          <cell r="G6043">
            <v>9.19</v>
          </cell>
          <cell r="H6043">
            <v>100</v>
          </cell>
          <cell r="I6043">
            <v>9.19</v>
          </cell>
        </row>
        <row r="6044">
          <cell r="B6044" t="str">
            <v/>
          </cell>
          <cell r="C6044" t="str">
            <v>0722</v>
          </cell>
          <cell r="D6044" t="str">
            <v>47732</v>
          </cell>
          <cell r="E6044">
            <v>310104</v>
          </cell>
          <cell r="F6044">
            <v>11</v>
          </cell>
          <cell r="G6044">
            <v>10.75</v>
          </cell>
          <cell r="I6044">
            <v>10.75</v>
          </cell>
        </row>
        <row r="6045">
          <cell r="B6045" t="str">
            <v/>
          </cell>
          <cell r="C6045" t="str">
            <v>0731</v>
          </cell>
          <cell r="D6045" t="str">
            <v>47732</v>
          </cell>
          <cell r="E6045">
            <v>310104</v>
          </cell>
          <cell r="F6045">
            <v>11</v>
          </cell>
          <cell r="G6045">
            <v>9.9</v>
          </cell>
          <cell r="H6045">
            <v>400</v>
          </cell>
          <cell r="I6045">
            <v>9.9</v>
          </cell>
        </row>
        <row r="6046">
          <cell r="B6046" t="str">
            <v/>
          </cell>
          <cell r="C6046" t="str">
            <v>0736</v>
          </cell>
          <cell r="D6046" t="str">
            <v>47732</v>
          </cell>
          <cell r="E6046">
            <v>310104</v>
          </cell>
          <cell r="F6046">
            <v>11</v>
          </cell>
          <cell r="G6046">
            <v>10.75</v>
          </cell>
          <cell r="H6046">
            <v>800</v>
          </cell>
          <cell r="I6046">
            <v>10.75</v>
          </cell>
        </row>
        <row r="6047">
          <cell r="B6047" t="str">
            <v/>
          </cell>
          <cell r="C6047" t="str">
            <v>0738</v>
          </cell>
          <cell r="D6047" t="str">
            <v>47732</v>
          </cell>
          <cell r="E6047">
            <v>310104</v>
          </cell>
          <cell r="F6047">
            <v>11</v>
          </cell>
          <cell r="G6047">
            <v>10.5</v>
          </cell>
          <cell r="H6047">
            <v>2000</v>
          </cell>
          <cell r="I6047">
            <v>10.5</v>
          </cell>
        </row>
        <row r="6048">
          <cell r="B6048" t="str">
            <v/>
          </cell>
          <cell r="C6048" t="str">
            <v>0747</v>
          </cell>
          <cell r="D6048" t="str">
            <v>47732</v>
          </cell>
          <cell r="E6048">
            <v>310104</v>
          </cell>
          <cell r="F6048">
            <v>11</v>
          </cell>
          <cell r="G6048">
            <v>10.75</v>
          </cell>
          <cell r="I6048">
            <v>10.75</v>
          </cell>
        </row>
        <row r="6049">
          <cell r="C6049" t="str">
            <v>Madera nacional 2" x 4"</v>
          </cell>
          <cell r="D6049" t="str">
            <v/>
          </cell>
        </row>
        <row r="6050">
          <cell r="B6050" t="str">
            <v/>
          </cell>
          <cell r="C6050" t="str">
            <v>0701</v>
          </cell>
          <cell r="D6050" t="str">
            <v>47732</v>
          </cell>
          <cell r="E6050">
            <v>311020</v>
          </cell>
          <cell r="F6050">
            <v>12</v>
          </cell>
          <cell r="G6050">
            <v>1.25</v>
          </cell>
          <cell r="H6050">
            <v>300</v>
          </cell>
          <cell r="I6050">
            <v>1.25</v>
          </cell>
        </row>
        <row r="6051">
          <cell r="B6051" t="str">
            <v/>
          </cell>
          <cell r="C6051" t="str">
            <v>0712</v>
          </cell>
          <cell r="D6051" t="str">
            <v>46631</v>
          </cell>
          <cell r="E6051">
            <v>311020</v>
          </cell>
          <cell r="F6051">
            <v>12</v>
          </cell>
          <cell r="G6051">
            <v>1.35</v>
          </cell>
          <cell r="I6051">
            <v>1.35</v>
          </cell>
        </row>
        <row r="6052">
          <cell r="B6052" t="str">
            <v/>
          </cell>
          <cell r="C6052" t="str">
            <v>0721</v>
          </cell>
          <cell r="D6052" t="str">
            <v>47732</v>
          </cell>
          <cell r="E6052">
            <v>311020</v>
          </cell>
          <cell r="F6052">
            <v>12</v>
          </cell>
          <cell r="H6052">
            <v>100</v>
          </cell>
        </row>
        <row r="6053">
          <cell r="C6053" t="str">
            <v>Madera importada 2" x 4"</v>
          </cell>
          <cell r="D6053" t="str">
            <v/>
          </cell>
        </row>
        <row r="6054">
          <cell r="B6054" t="str">
            <v/>
          </cell>
          <cell r="C6054" t="str">
            <v>0701</v>
          </cell>
          <cell r="D6054" t="str">
            <v>47732</v>
          </cell>
          <cell r="E6054">
            <v>311020</v>
          </cell>
          <cell r="F6054">
            <v>12</v>
          </cell>
          <cell r="H6054">
            <v>500</v>
          </cell>
        </row>
        <row r="6055">
          <cell r="B6055" t="str">
            <v/>
          </cell>
          <cell r="C6055" t="str">
            <v>0721</v>
          </cell>
          <cell r="D6055" t="str">
            <v>47732</v>
          </cell>
          <cell r="E6055">
            <v>311020</v>
          </cell>
          <cell r="F6055">
            <v>12</v>
          </cell>
          <cell r="G6055">
            <v>6.95</v>
          </cell>
          <cell r="H6055">
            <v>100</v>
          </cell>
          <cell r="I6055">
            <v>6.95</v>
          </cell>
        </row>
        <row r="6056">
          <cell r="C6056" t="str">
            <v>Bloque de cemento de 4"</v>
          </cell>
          <cell r="D6056" t="str">
            <v/>
          </cell>
        </row>
        <row r="6057">
          <cell r="B6057" t="str">
            <v/>
          </cell>
          <cell r="C6057" t="str">
            <v>0701</v>
          </cell>
          <cell r="D6057" t="str">
            <v>47732</v>
          </cell>
          <cell r="E6057">
            <v>320408</v>
          </cell>
          <cell r="F6057">
            <v>13</v>
          </cell>
          <cell r="G6057">
            <v>70</v>
          </cell>
          <cell r="H6057">
            <v>100</v>
          </cell>
          <cell r="I6057">
            <v>70</v>
          </cell>
        </row>
        <row r="6058">
          <cell r="B6058" t="str">
            <v/>
          </cell>
          <cell r="C6058" t="str">
            <v>0712</v>
          </cell>
          <cell r="D6058" t="str">
            <v>46631</v>
          </cell>
          <cell r="E6058">
            <v>320408</v>
          </cell>
          <cell r="F6058">
            <v>13</v>
          </cell>
          <cell r="G6058">
            <v>70</v>
          </cell>
          <cell r="I6058">
            <v>70</v>
          </cell>
        </row>
        <row r="6059">
          <cell r="B6059" t="str">
            <v/>
          </cell>
          <cell r="C6059" t="str">
            <v>0715</v>
          </cell>
          <cell r="D6059" t="str">
            <v>46631</v>
          </cell>
          <cell r="E6059">
            <v>320408</v>
          </cell>
          <cell r="F6059">
            <v>13</v>
          </cell>
          <cell r="G6059">
            <v>70</v>
          </cell>
          <cell r="I6059">
            <v>70</v>
          </cell>
        </row>
        <row r="6060">
          <cell r="B6060" t="str">
            <v/>
          </cell>
          <cell r="C6060" t="str">
            <v>0721</v>
          </cell>
          <cell r="D6060" t="str">
            <v>47732</v>
          </cell>
          <cell r="E6060">
            <v>320408</v>
          </cell>
          <cell r="F6060">
            <v>13</v>
          </cell>
          <cell r="G6060">
            <v>75.95</v>
          </cell>
          <cell r="H6060">
            <v>500</v>
          </cell>
          <cell r="I6060">
            <v>75.97</v>
          </cell>
        </row>
        <row r="6061">
          <cell r="B6061" t="str">
            <v/>
          </cell>
          <cell r="C6061" t="str">
            <v>0738</v>
          </cell>
          <cell r="D6061" t="str">
            <v>47732</v>
          </cell>
          <cell r="E6061">
            <v>320408</v>
          </cell>
          <cell r="F6061">
            <v>13</v>
          </cell>
          <cell r="G6061">
            <v>70</v>
          </cell>
          <cell r="H6061">
            <v>5000</v>
          </cell>
          <cell r="I6061">
            <v>70</v>
          </cell>
        </row>
        <row r="6062">
          <cell r="B6062" t="str">
            <v/>
          </cell>
          <cell r="C6062" t="str">
            <v>0747</v>
          </cell>
          <cell r="D6062" t="str">
            <v>47732</v>
          </cell>
          <cell r="E6062">
            <v>320408</v>
          </cell>
          <cell r="F6062">
            <v>13</v>
          </cell>
          <cell r="G6062">
            <v>85</v>
          </cell>
          <cell r="I6062">
            <v>85</v>
          </cell>
        </row>
        <row r="6063">
          <cell r="C6063" t="str">
            <v>Bloque de cemento de 6"</v>
          </cell>
          <cell r="D6063" t="str">
            <v/>
          </cell>
        </row>
        <row r="6064">
          <cell r="B6064" t="str">
            <v/>
          </cell>
          <cell r="C6064" t="str">
            <v>0701</v>
          </cell>
          <cell r="D6064" t="str">
            <v>47732</v>
          </cell>
          <cell r="E6064">
            <v>320408</v>
          </cell>
          <cell r="F6064">
            <v>13</v>
          </cell>
          <cell r="G6064">
            <v>80</v>
          </cell>
          <cell r="H6064">
            <v>70</v>
          </cell>
          <cell r="I6064">
            <v>80</v>
          </cell>
        </row>
        <row r="6065">
          <cell r="B6065" t="str">
            <v/>
          </cell>
          <cell r="C6065" t="str">
            <v>0712</v>
          </cell>
          <cell r="D6065" t="str">
            <v>46631</v>
          </cell>
          <cell r="E6065">
            <v>320408</v>
          </cell>
          <cell r="F6065">
            <v>13</v>
          </cell>
          <cell r="G6065">
            <v>80</v>
          </cell>
          <cell r="I6065">
            <v>80</v>
          </cell>
        </row>
        <row r="6066">
          <cell r="B6066" t="str">
            <v/>
          </cell>
          <cell r="C6066" t="str">
            <v>0715</v>
          </cell>
          <cell r="D6066" t="str">
            <v>46631</v>
          </cell>
          <cell r="E6066">
            <v>320408</v>
          </cell>
          <cell r="F6066">
            <v>13</v>
          </cell>
          <cell r="G6066">
            <v>80</v>
          </cell>
          <cell r="I6066">
            <v>80</v>
          </cell>
        </row>
        <row r="6067">
          <cell r="B6067" t="str">
            <v/>
          </cell>
          <cell r="C6067" t="str">
            <v>0721</v>
          </cell>
          <cell r="D6067" t="str">
            <v>47732</v>
          </cell>
          <cell r="E6067">
            <v>320408</v>
          </cell>
          <cell r="F6067">
            <v>13</v>
          </cell>
          <cell r="G6067">
            <v>86.67</v>
          </cell>
          <cell r="H6067">
            <v>500</v>
          </cell>
          <cell r="I6067">
            <v>86.67</v>
          </cell>
        </row>
        <row r="6068">
          <cell r="B6068" t="str">
            <v/>
          </cell>
          <cell r="C6068" t="str">
            <v>0738</v>
          </cell>
          <cell r="D6068" t="str">
            <v>47732</v>
          </cell>
          <cell r="E6068">
            <v>320408</v>
          </cell>
          <cell r="F6068">
            <v>13</v>
          </cell>
          <cell r="G6068">
            <v>85</v>
          </cell>
          <cell r="H6068">
            <v>5000</v>
          </cell>
          <cell r="I6068">
            <v>85</v>
          </cell>
        </row>
        <row r="6069">
          <cell r="B6069" t="str">
            <v/>
          </cell>
          <cell r="C6069" t="str">
            <v>0747</v>
          </cell>
          <cell r="D6069" t="str">
            <v>47732</v>
          </cell>
          <cell r="E6069">
            <v>320408</v>
          </cell>
          <cell r="F6069">
            <v>13</v>
          </cell>
          <cell r="G6069">
            <v>95</v>
          </cell>
          <cell r="I6069">
            <v>95</v>
          </cell>
        </row>
        <row r="6070">
          <cell r="C6070" t="str">
            <v>Zinc (2' x 6') calibre 26</v>
          </cell>
          <cell r="D6070" t="str">
            <v/>
          </cell>
        </row>
        <row r="6071">
          <cell r="B6071" t="str">
            <v/>
          </cell>
          <cell r="C6071" t="str">
            <v>0701</v>
          </cell>
          <cell r="D6071" t="str">
            <v>47732</v>
          </cell>
          <cell r="E6071">
            <v>330214</v>
          </cell>
          <cell r="F6071">
            <v>29</v>
          </cell>
          <cell r="G6071">
            <v>1.7</v>
          </cell>
          <cell r="H6071">
            <v>150</v>
          </cell>
          <cell r="I6071">
            <v>1.7</v>
          </cell>
        </row>
        <row r="6072">
          <cell r="B6072" t="str">
            <v/>
          </cell>
          <cell r="C6072" t="str">
            <v>0712</v>
          </cell>
          <cell r="D6072" t="str">
            <v>46631</v>
          </cell>
          <cell r="E6072">
            <v>330214</v>
          </cell>
          <cell r="F6072">
            <v>29</v>
          </cell>
        </row>
        <row r="6073">
          <cell r="B6073" t="str">
            <v/>
          </cell>
          <cell r="C6073" t="str">
            <v>0715</v>
          </cell>
          <cell r="D6073" t="str">
            <v>46631</v>
          </cell>
          <cell r="E6073">
            <v>330214</v>
          </cell>
          <cell r="F6073">
            <v>29</v>
          </cell>
        </row>
        <row r="6074">
          <cell r="B6074" t="str">
            <v/>
          </cell>
          <cell r="C6074" t="str">
            <v>0736</v>
          </cell>
          <cell r="D6074" t="str">
            <v>47732</v>
          </cell>
          <cell r="E6074">
            <v>330214</v>
          </cell>
          <cell r="F6074">
            <v>29</v>
          </cell>
          <cell r="G6074">
            <v>1.75</v>
          </cell>
          <cell r="H6074">
            <v>800</v>
          </cell>
          <cell r="I6074">
            <v>1.75</v>
          </cell>
        </row>
        <row r="6075">
          <cell r="B6075" t="str">
            <v/>
          </cell>
          <cell r="C6075" t="str">
            <v>0744</v>
          </cell>
          <cell r="D6075" t="str">
            <v>47732</v>
          </cell>
          <cell r="E6075">
            <v>330214</v>
          </cell>
          <cell r="F6075">
            <v>29</v>
          </cell>
          <cell r="G6075">
            <v>2.5</v>
          </cell>
          <cell r="H6075">
            <v>100</v>
          </cell>
          <cell r="I6075">
            <v>2.5</v>
          </cell>
        </row>
        <row r="6076">
          <cell r="C6076" t="str">
            <v>Zinc (2' x 8') calibre 28</v>
          </cell>
          <cell r="D6076" t="str">
            <v/>
          </cell>
        </row>
        <row r="6077">
          <cell r="B6077" t="str">
            <v/>
          </cell>
          <cell r="C6077" t="str">
            <v>0744</v>
          </cell>
          <cell r="D6077" t="str">
            <v>47732</v>
          </cell>
          <cell r="E6077">
            <v>330214</v>
          </cell>
          <cell r="F6077">
            <v>29</v>
          </cell>
          <cell r="G6077">
            <v>2</v>
          </cell>
          <cell r="H6077">
            <v>100</v>
          </cell>
          <cell r="I6077">
            <v>2</v>
          </cell>
        </row>
        <row r="6078">
          <cell r="C6078" t="str">
            <v>Emicina inyectable</v>
          </cell>
          <cell r="D6078" t="str">
            <v/>
          </cell>
        </row>
        <row r="6079">
          <cell r="B6079" t="str">
            <v/>
          </cell>
          <cell r="C6079" t="str">
            <v>0705</v>
          </cell>
          <cell r="D6079" t="str">
            <v>47732</v>
          </cell>
          <cell r="E6079">
            <v>290125</v>
          </cell>
          <cell r="F6079">
            <v>30</v>
          </cell>
          <cell r="G6079">
            <v>2.25</v>
          </cell>
          <cell r="H6079">
            <v>15</v>
          </cell>
          <cell r="I6079">
            <v>2.5</v>
          </cell>
        </row>
        <row r="6080">
          <cell r="B6080" t="str">
            <v/>
          </cell>
          <cell r="C6080" t="str">
            <v>0707</v>
          </cell>
          <cell r="D6080" t="str">
            <v>47732</v>
          </cell>
          <cell r="E6080">
            <v>290125</v>
          </cell>
          <cell r="F6080">
            <v>30</v>
          </cell>
          <cell r="G6080">
            <v>2</v>
          </cell>
          <cell r="H6080">
            <v>215</v>
          </cell>
          <cell r="I6080">
            <v>2.2000000000000002</v>
          </cell>
        </row>
        <row r="6081">
          <cell r="B6081" t="str">
            <v/>
          </cell>
          <cell r="C6081" t="str">
            <v>0710</v>
          </cell>
          <cell r="D6081" t="str">
            <v>47732</v>
          </cell>
          <cell r="E6081">
            <v>290125</v>
          </cell>
          <cell r="F6081">
            <v>30</v>
          </cell>
          <cell r="G6081">
            <v>2.5</v>
          </cell>
          <cell r="I6081">
            <v>2.5</v>
          </cell>
        </row>
        <row r="6082">
          <cell r="B6082" t="str">
            <v/>
          </cell>
          <cell r="C6082" t="str">
            <v>0717</v>
          </cell>
          <cell r="D6082" t="str">
            <v>47732</v>
          </cell>
          <cell r="E6082">
            <v>290125</v>
          </cell>
          <cell r="F6082">
            <v>30</v>
          </cell>
        </row>
        <row r="6083">
          <cell r="B6083" t="str">
            <v/>
          </cell>
          <cell r="C6083" t="str">
            <v>0719</v>
          </cell>
          <cell r="D6083" t="str">
            <v>47732</v>
          </cell>
          <cell r="E6083">
            <v>290125</v>
          </cell>
          <cell r="F6083">
            <v>30</v>
          </cell>
          <cell r="G6083">
            <v>2.25</v>
          </cell>
          <cell r="I6083">
            <v>2.75</v>
          </cell>
        </row>
        <row r="6084">
          <cell r="B6084" t="str">
            <v/>
          </cell>
          <cell r="C6084" t="str">
            <v>0720</v>
          </cell>
          <cell r="D6084" t="str">
            <v>47732</v>
          </cell>
          <cell r="E6084">
            <v>290125</v>
          </cell>
          <cell r="F6084">
            <v>30</v>
          </cell>
        </row>
        <row r="6085">
          <cell r="B6085" t="str">
            <v/>
          </cell>
          <cell r="C6085" t="str">
            <v>0735</v>
          </cell>
          <cell r="D6085" t="str">
            <v>47732</v>
          </cell>
          <cell r="E6085">
            <v>290125</v>
          </cell>
          <cell r="F6085">
            <v>30</v>
          </cell>
          <cell r="H6085">
            <v>100</v>
          </cell>
        </row>
        <row r="6087">
          <cell r="B6087" t="str">
            <v/>
          </cell>
          <cell r="C6087" t="str">
            <v>0739</v>
          </cell>
          <cell r="D6087" t="str">
            <v>47732</v>
          </cell>
          <cell r="E6087">
            <v>290125</v>
          </cell>
          <cell r="F6087">
            <v>30</v>
          </cell>
          <cell r="H6087">
            <v>133</v>
          </cell>
        </row>
        <row r="6088">
          <cell r="B6088" t="str">
            <v/>
          </cell>
          <cell r="C6088" t="str">
            <v>0743</v>
          </cell>
          <cell r="D6088" t="str">
            <v>47732</v>
          </cell>
          <cell r="E6088">
            <v>290125</v>
          </cell>
          <cell r="F6088">
            <v>30</v>
          </cell>
          <cell r="H6088">
            <v>50</v>
          </cell>
        </row>
        <row r="6089">
          <cell r="B6089" t="str">
            <v/>
          </cell>
          <cell r="C6089" t="str">
            <v>0744</v>
          </cell>
          <cell r="D6089" t="str">
            <v>47732</v>
          </cell>
          <cell r="E6089">
            <v>290125</v>
          </cell>
          <cell r="F6089">
            <v>30</v>
          </cell>
          <cell r="H6089">
            <v>40</v>
          </cell>
        </row>
        <row r="6090">
          <cell r="B6090" t="str">
            <v/>
          </cell>
          <cell r="C6090" t="str">
            <v>0745</v>
          </cell>
          <cell r="D6090" t="str">
            <v>47732</v>
          </cell>
          <cell r="E6090">
            <v>290125</v>
          </cell>
          <cell r="F6090">
            <v>30</v>
          </cell>
          <cell r="G6090">
            <v>2.6</v>
          </cell>
          <cell r="I6090">
            <v>2.6</v>
          </cell>
        </row>
        <row r="6091">
          <cell r="B6091" t="str">
            <v/>
          </cell>
          <cell r="C6091" t="str">
            <v>0748</v>
          </cell>
          <cell r="D6091" t="str">
            <v>47732</v>
          </cell>
          <cell r="E6091">
            <v>290125</v>
          </cell>
          <cell r="F6091">
            <v>30</v>
          </cell>
          <cell r="H6091">
            <v>80</v>
          </cell>
        </row>
        <row r="6092">
          <cell r="C6092" t="str">
            <v>Reflaxiven</v>
          </cell>
          <cell r="D6092" t="str">
            <v/>
          </cell>
        </row>
        <row r="6093">
          <cell r="B6093" t="str">
            <v/>
          </cell>
          <cell r="C6093" t="str">
            <v>0709</v>
          </cell>
          <cell r="D6093" t="str">
            <v>47732</v>
          </cell>
          <cell r="E6093">
            <v>290114</v>
          </cell>
          <cell r="F6093">
            <v>35</v>
          </cell>
          <cell r="G6093">
            <v>1.85</v>
          </cell>
          <cell r="H6093">
            <v>140</v>
          </cell>
          <cell r="I6093">
            <v>2.09</v>
          </cell>
        </row>
        <row r="6094">
          <cell r="B6094" t="str">
            <v/>
          </cell>
          <cell r="C6094" t="str">
            <v>0739</v>
          </cell>
          <cell r="D6094" t="str">
            <v>47732</v>
          </cell>
          <cell r="E6094">
            <v>290114</v>
          </cell>
          <cell r="F6094">
            <v>35</v>
          </cell>
          <cell r="G6094">
            <v>2.09</v>
          </cell>
          <cell r="H6094">
            <v>87</v>
          </cell>
          <cell r="I6094">
            <v>2.09</v>
          </cell>
        </row>
        <row r="6095">
          <cell r="C6095" t="str">
            <v>Penicilina</v>
          </cell>
          <cell r="D6095" t="str">
            <v/>
          </cell>
        </row>
        <row r="6096">
          <cell r="B6096" t="str">
            <v/>
          </cell>
          <cell r="C6096" t="str">
            <v>0710</v>
          </cell>
          <cell r="D6096" t="str">
            <v>47732</v>
          </cell>
          <cell r="E6096">
            <v>290114</v>
          </cell>
          <cell r="F6096">
            <v>35</v>
          </cell>
          <cell r="G6096">
            <v>1.9</v>
          </cell>
          <cell r="I6096">
            <v>1.9</v>
          </cell>
        </row>
        <row r="6097">
          <cell r="B6097" t="str">
            <v/>
          </cell>
          <cell r="C6097" t="str">
            <v>0719</v>
          </cell>
          <cell r="D6097" t="str">
            <v>47732</v>
          </cell>
          <cell r="E6097">
            <v>290114</v>
          </cell>
          <cell r="F6097">
            <v>35</v>
          </cell>
          <cell r="G6097">
            <v>5.35</v>
          </cell>
          <cell r="I6097">
            <v>6.5</v>
          </cell>
        </row>
        <row r="6098">
          <cell r="B6098" t="str">
            <v/>
          </cell>
          <cell r="C6098" t="str">
            <v>0720</v>
          </cell>
          <cell r="D6098" t="str">
            <v>47732</v>
          </cell>
          <cell r="E6098">
            <v>290114</v>
          </cell>
          <cell r="F6098">
            <v>35</v>
          </cell>
          <cell r="G6098">
            <v>4.5</v>
          </cell>
          <cell r="I6098">
            <v>4.5</v>
          </cell>
        </row>
        <row r="6099">
          <cell r="B6099" t="str">
            <v/>
          </cell>
          <cell r="C6099" t="str">
            <v>0724</v>
          </cell>
          <cell r="D6099" t="str">
            <v>47732</v>
          </cell>
          <cell r="E6099">
            <v>290114</v>
          </cell>
          <cell r="F6099">
            <v>35</v>
          </cell>
          <cell r="G6099">
            <v>8.9499999999999993</v>
          </cell>
          <cell r="I6099">
            <v>8.9499999999999993</v>
          </cell>
        </row>
        <row r="6100">
          <cell r="B6100" t="str">
            <v/>
          </cell>
          <cell r="C6100" t="str">
            <v>0733</v>
          </cell>
          <cell r="D6100" t="str">
            <v>47732</v>
          </cell>
          <cell r="E6100">
            <v>290114</v>
          </cell>
          <cell r="F6100">
            <v>35</v>
          </cell>
          <cell r="G6100">
            <v>2.25</v>
          </cell>
          <cell r="I6100">
            <v>2.25</v>
          </cell>
        </row>
        <row r="6101">
          <cell r="B6101" t="str">
            <v/>
          </cell>
          <cell r="C6101" t="str">
            <v>0735</v>
          </cell>
          <cell r="D6101" t="str">
            <v>47732</v>
          </cell>
          <cell r="E6101">
            <v>290114</v>
          </cell>
          <cell r="F6101">
            <v>30</v>
          </cell>
          <cell r="G6101">
            <v>10.75</v>
          </cell>
          <cell r="H6101">
            <v>20</v>
          </cell>
          <cell r="I6101">
            <v>10.75</v>
          </cell>
        </row>
        <row r="6102">
          <cell r="C6102" t="str">
            <v>Tetraciclina</v>
          </cell>
          <cell r="D6102" t="str">
            <v/>
          </cell>
        </row>
        <row r="6103">
          <cell r="B6103" t="str">
            <v/>
          </cell>
          <cell r="C6103" t="str">
            <v>0709</v>
          </cell>
          <cell r="D6103" t="str">
            <v>47732</v>
          </cell>
          <cell r="E6103">
            <v>290114</v>
          </cell>
          <cell r="F6103">
            <v>32</v>
          </cell>
          <cell r="G6103">
            <v>5.09</v>
          </cell>
          <cell r="H6103">
            <v>140</v>
          </cell>
          <cell r="I6103">
            <v>5.09</v>
          </cell>
        </row>
        <row r="6104">
          <cell r="C6104" t="str">
            <v>Baytril 100%</v>
          </cell>
          <cell r="D6104" t="str">
            <v/>
          </cell>
        </row>
        <row r="6105">
          <cell r="B6105" t="str">
            <v/>
          </cell>
          <cell r="C6105" t="str">
            <v>0716</v>
          </cell>
          <cell r="D6105" t="str">
            <v>47732</v>
          </cell>
          <cell r="E6105">
            <v>290114</v>
          </cell>
          <cell r="F6105">
            <v>30</v>
          </cell>
          <cell r="G6105">
            <v>4.88</v>
          </cell>
          <cell r="H6105">
            <v>100</v>
          </cell>
          <cell r="I6105">
            <v>4.88</v>
          </cell>
        </row>
        <row r="6106">
          <cell r="B6106" t="str">
            <v/>
          </cell>
          <cell r="C6106" t="str">
            <v>0720</v>
          </cell>
          <cell r="D6106" t="str">
            <v>47732</v>
          </cell>
          <cell r="E6106">
            <v>290114</v>
          </cell>
          <cell r="F6106">
            <v>30</v>
          </cell>
          <cell r="G6106">
            <v>50</v>
          </cell>
          <cell r="I6106">
            <v>50</v>
          </cell>
        </row>
        <row r="6107">
          <cell r="C6107" t="str">
            <v>Oxitetraciclina</v>
          </cell>
          <cell r="D6107" t="str">
            <v/>
          </cell>
        </row>
        <row r="6108">
          <cell r="B6108" t="str">
            <v/>
          </cell>
          <cell r="C6108" t="str">
            <v>0707</v>
          </cell>
          <cell r="D6108" t="str">
            <v>47732</v>
          </cell>
          <cell r="E6108">
            <v>290114</v>
          </cell>
          <cell r="F6108">
            <v>34</v>
          </cell>
          <cell r="G6108">
            <v>6.25</v>
          </cell>
          <cell r="H6108">
            <v>28</v>
          </cell>
          <cell r="I6108">
            <v>6.25</v>
          </cell>
        </row>
        <row r="6109">
          <cell r="B6109" t="str">
            <v/>
          </cell>
          <cell r="C6109" t="str">
            <v>0735</v>
          </cell>
          <cell r="D6109" t="str">
            <v>47732</v>
          </cell>
          <cell r="E6109">
            <v>290114</v>
          </cell>
          <cell r="F6109">
            <v>34</v>
          </cell>
          <cell r="G6109">
            <v>6.5</v>
          </cell>
          <cell r="H6109">
            <v>20</v>
          </cell>
          <cell r="I6109">
            <v>6.5</v>
          </cell>
        </row>
        <row r="6110">
          <cell r="B6110" t="str">
            <v/>
          </cell>
          <cell r="C6110" t="str">
            <v>0736</v>
          </cell>
          <cell r="D6110" t="str">
            <v>47732</v>
          </cell>
          <cell r="E6110">
            <v>290114</v>
          </cell>
          <cell r="F6110">
            <v>34</v>
          </cell>
          <cell r="H6110">
            <v>10</v>
          </cell>
        </row>
        <row r="6111">
          <cell r="B6111" t="str">
            <v/>
          </cell>
          <cell r="C6111" t="str">
            <v>0740</v>
          </cell>
          <cell r="D6111" t="str">
            <v>47732</v>
          </cell>
          <cell r="E6111">
            <v>290114</v>
          </cell>
          <cell r="F6111">
            <v>34</v>
          </cell>
        </row>
        <row r="6112">
          <cell r="B6112" t="str">
            <v/>
          </cell>
          <cell r="C6112" t="str">
            <v>0747</v>
          </cell>
          <cell r="D6112" t="str">
            <v>47732</v>
          </cell>
          <cell r="E6112">
            <v>290114</v>
          </cell>
          <cell r="F6112">
            <v>34</v>
          </cell>
        </row>
        <row r="6113">
          <cell r="B6113" t="str">
            <v>0626</v>
          </cell>
          <cell r="C6113" t="str">
            <v>T.P.S</v>
          </cell>
          <cell r="D6113" t="str">
            <v/>
          </cell>
        </row>
        <row r="6114">
          <cell r="B6114" t="str">
            <v/>
          </cell>
          <cell r="C6114" t="str">
            <v>0706</v>
          </cell>
          <cell r="D6114" t="str">
            <v>47732</v>
          </cell>
          <cell r="E6114">
            <v>290114</v>
          </cell>
          <cell r="F6114">
            <v>30</v>
          </cell>
          <cell r="G6114">
            <v>5.75</v>
          </cell>
          <cell r="H6114">
            <v>100</v>
          </cell>
          <cell r="I6114">
            <v>5.75</v>
          </cell>
        </row>
        <row r="6115">
          <cell r="B6115" t="str">
            <v/>
          </cell>
          <cell r="C6115" t="str">
            <v>0707</v>
          </cell>
          <cell r="D6115" t="str">
            <v>47732</v>
          </cell>
          <cell r="E6115">
            <v>290114</v>
          </cell>
          <cell r="F6115">
            <v>30</v>
          </cell>
          <cell r="G6115">
            <v>5.95</v>
          </cell>
          <cell r="H6115">
            <v>120</v>
          </cell>
          <cell r="I6115">
            <v>5.95</v>
          </cell>
        </row>
        <row r="6116">
          <cell r="B6116" t="str">
            <v/>
          </cell>
          <cell r="C6116" t="str">
            <v>0710</v>
          </cell>
          <cell r="D6116" t="str">
            <v>47732</v>
          </cell>
          <cell r="E6116">
            <v>290114</v>
          </cell>
          <cell r="F6116">
            <v>30</v>
          </cell>
          <cell r="G6116">
            <v>6</v>
          </cell>
          <cell r="I6116">
            <v>6</v>
          </cell>
        </row>
        <row r="6117">
          <cell r="B6117" t="str">
            <v/>
          </cell>
          <cell r="C6117" t="str">
            <v>0719</v>
          </cell>
          <cell r="D6117" t="str">
            <v>47732</v>
          </cell>
          <cell r="E6117">
            <v>290114</v>
          </cell>
          <cell r="F6117">
            <v>30</v>
          </cell>
          <cell r="G6117">
            <v>4.25</v>
          </cell>
          <cell r="I6117">
            <v>4.75</v>
          </cell>
        </row>
        <row r="6118">
          <cell r="B6118" t="str">
            <v/>
          </cell>
          <cell r="C6118" t="str">
            <v>0722</v>
          </cell>
          <cell r="D6118" t="str">
            <v>47732</v>
          </cell>
          <cell r="E6118">
            <v>290114</v>
          </cell>
          <cell r="F6118">
            <v>30</v>
          </cell>
          <cell r="G6118">
            <v>4.95</v>
          </cell>
          <cell r="I6118">
            <v>4.95</v>
          </cell>
        </row>
        <row r="6119">
          <cell r="B6119" t="str">
            <v/>
          </cell>
          <cell r="C6119" t="str">
            <v>0733</v>
          </cell>
          <cell r="D6119" t="str">
            <v>47732</v>
          </cell>
          <cell r="E6119">
            <v>290114</v>
          </cell>
          <cell r="F6119">
            <v>30</v>
          </cell>
          <cell r="G6119">
            <v>5.74</v>
          </cell>
          <cell r="I6119">
            <v>5.7</v>
          </cell>
        </row>
        <row r="6120">
          <cell r="B6120" t="str">
            <v/>
          </cell>
          <cell r="C6120" t="str">
            <v>0735</v>
          </cell>
          <cell r="D6120" t="str">
            <v>47732</v>
          </cell>
          <cell r="E6120">
            <v>290114</v>
          </cell>
          <cell r="F6120">
            <v>30</v>
          </cell>
          <cell r="G6120">
            <v>8.5</v>
          </cell>
          <cell r="H6120">
            <v>25</v>
          </cell>
          <cell r="I6120">
            <v>8.5</v>
          </cell>
        </row>
        <row r="6121">
          <cell r="B6121" t="str">
            <v/>
          </cell>
          <cell r="C6121" t="str">
            <v>0736</v>
          </cell>
          <cell r="D6121" t="str">
            <v>47732</v>
          </cell>
          <cell r="E6121">
            <v>290114</v>
          </cell>
          <cell r="F6121">
            <v>30</v>
          </cell>
          <cell r="G6121">
            <v>7.95</v>
          </cell>
          <cell r="H6121">
            <v>795</v>
          </cell>
          <cell r="I6121">
            <v>87.95</v>
          </cell>
        </row>
        <row r="6122">
          <cell r="B6122" t="str">
            <v/>
          </cell>
          <cell r="C6122" t="str">
            <v>0738</v>
          </cell>
          <cell r="D6122" t="str">
            <v>47732</v>
          </cell>
          <cell r="E6122">
            <v>290114</v>
          </cell>
          <cell r="F6122">
            <v>30</v>
          </cell>
          <cell r="G6122">
            <v>6.5</v>
          </cell>
          <cell r="H6122">
            <v>40</v>
          </cell>
          <cell r="I6122">
            <v>6.5</v>
          </cell>
        </row>
        <row r="6123">
          <cell r="B6123" t="str">
            <v>0632</v>
          </cell>
          <cell r="C6123" t="str">
            <v>Trimetropin</v>
          </cell>
          <cell r="D6123" t="str">
            <v/>
          </cell>
        </row>
        <row r="6124">
          <cell r="B6124" t="str">
            <v/>
          </cell>
          <cell r="C6124" t="str">
            <v>0719</v>
          </cell>
          <cell r="D6124" t="str">
            <v>47732</v>
          </cell>
          <cell r="E6124">
            <v>290114</v>
          </cell>
          <cell r="F6124">
            <v>31</v>
          </cell>
          <cell r="G6124">
            <v>4.3499999999999996</v>
          </cell>
          <cell r="I6124">
            <v>5.35</v>
          </cell>
        </row>
        <row r="6129">
          <cell r="B6129" t="str">
            <v>0642</v>
          </cell>
          <cell r="C6129" t="str">
            <v>Concentrado mineral</v>
          </cell>
          <cell r="D6129" t="str">
            <v/>
          </cell>
        </row>
        <row r="6130">
          <cell r="B6130" t="str">
            <v/>
          </cell>
          <cell r="C6130" t="str">
            <v>0707</v>
          </cell>
          <cell r="D6130" t="str">
            <v>47732</v>
          </cell>
          <cell r="E6130">
            <v>290106</v>
          </cell>
          <cell r="F6130">
            <v>16</v>
          </cell>
          <cell r="G6130">
            <v>3</v>
          </cell>
          <cell r="H6130">
            <v>1260</v>
          </cell>
          <cell r="I6130">
            <v>3</v>
          </cell>
        </row>
        <row r="6131">
          <cell r="B6131" t="str">
            <v/>
          </cell>
          <cell r="C6131" t="str">
            <v>0719</v>
          </cell>
          <cell r="D6131" t="str">
            <v>47732</v>
          </cell>
          <cell r="E6131">
            <v>290106</v>
          </cell>
          <cell r="F6131">
            <v>16</v>
          </cell>
          <cell r="G6131">
            <v>2.25</v>
          </cell>
          <cell r="I6131">
            <v>3.25</v>
          </cell>
        </row>
        <row r="6132">
          <cell r="B6132" t="str">
            <v/>
          </cell>
          <cell r="C6132" t="str">
            <v>0720</v>
          </cell>
          <cell r="D6132" t="str">
            <v>47732</v>
          </cell>
          <cell r="E6132">
            <v>290106</v>
          </cell>
          <cell r="F6132">
            <v>16</v>
          </cell>
          <cell r="G6132">
            <v>2.88</v>
          </cell>
          <cell r="I6132">
            <v>2.88</v>
          </cell>
        </row>
        <row r="6133">
          <cell r="B6133" t="str">
            <v/>
          </cell>
          <cell r="C6133" t="str">
            <v>0723</v>
          </cell>
          <cell r="D6133" t="str">
            <v>47732</v>
          </cell>
          <cell r="E6133">
            <v>290106</v>
          </cell>
          <cell r="F6133">
            <v>16</v>
          </cell>
          <cell r="G6133">
            <v>3.5</v>
          </cell>
          <cell r="H6133">
            <v>20</v>
          </cell>
          <cell r="I6133">
            <v>3.5</v>
          </cell>
        </row>
        <row r="6134">
          <cell r="B6134" t="str">
            <v/>
          </cell>
          <cell r="C6134" t="str">
            <v>0733</v>
          </cell>
          <cell r="D6134" t="str">
            <v>47732</v>
          </cell>
          <cell r="E6134">
            <v>290106</v>
          </cell>
          <cell r="F6134">
            <v>16</v>
          </cell>
          <cell r="G6134">
            <v>2.88</v>
          </cell>
          <cell r="I6134">
            <v>2.88</v>
          </cell>
        </row>
        <row r="6135">
          <cell r="B6135" t="str">
            <v/>
          </cell>
          <cell r="C6135" t="str">
            <v>0744</v>
          </cell>
          <cell r="D6135" t="str">
            <v>47732</v>
          </cell>
          <cell r="E6135">
            <v>290106</v>
          </cell>
          <cell r="F6135">
            <v>16</v>
          </cell>
          <cell r="G6135">
            <v>3.95</v>
          </cell>
          <cell r="H6135">
            <v>40</v>
          </cell>
          <cell r="I6135">
            <v>3.95</v>
          </cell>
        </row>
        <row r="6136">
          <cell r="B6136" t="str">
            <v>0643</v>
          </cell>
          <cell r="C6136" t="str">
            <v>Combivit.</v>
          </cell>
          <cell r="D6136" t="str">
            <v/>
          </cell>
        </row>
        <row r="6137">
          <cell r="B6137" t="str">
            <v/>
          </cell>
          <cell r="C6137" t="str">
            <v>0709</v>
          </cell>
          <cell r="D6137" t="str">
            <v>47732</v>
          </cell>
          <cell r="E6137">
            <v>290106</v>
          </cell>
          <cell r="F6137">
            <v>32</v>
          </cell>
          <cell r="G6137">
            <v>3.69</v>
          </cell>
          <cell r="H6137">
            <v>2</v>
          </cell>
          <cell r="I6137">
            <v>3.69</v>
          </cell>
        </row>
        <row r="6138">
          <cell r="B6138" t="str">
            <v/>
          </cell>
          <cell r="C6138" t="str">
            <v>0719</v>
          </cell>
          <cell r="D6138" t="str">
            <v>47732</v>
          </cell>
          <cell r="E6138">
            <v>290106</v>
          </cell>
          <cell r="F6138">
            <v>32</v>
          </cell>
          <cell r="I6138">
            <v>2.25</v>
          </cell>
        </row>
        <row r="6139">
          <cell r="B6139" t="str">
            <v/>
          </cell>
          <cell r="C6139" t="str">
            <v>0720</v>
          </cell>
          <cell r="D6139" t="str">
            <v>47732</v>
          </cell>
          <cell r="E6139">
            <v>290106</v>
          </cell>
          <cell r="F6139">
            <v>32</v>
          </cell>
          <cell r="G6139">
            <v>3.72</v>
          </cell>
          <cell r="I6139">
            <v>3.72</v>
          </cell>
        </row>
        <row r="6140">
          <cell r="B6140" t="str">
            <v/>
          </cell>
          <cell r="C6140" t="str">
            <v>0733</v>
          </cell>
          <cell r="D6140" t="str">
            <v>47732</v>
          </cell>
          <cell r="E6140">
            <v>290106</v>
          </cell>
          <cell r="F6140">
            <v>32</v>
          </cell>
          <cell r="G6140">
            <v>3.72</v>
          </cell>
          <cell r="I6140">
            <v>3.72</v>
          </cell>
        </row>
        <row r="6141">
          <cell r="B6141" t="str">
            <v>0644</v>
          </cell>
          <cell r="C6141" t="str">
            <v>Pecutrin</v>
          </cell>
          <cell r="D6141" t="str">
            <v/>
          </cell>
        </row>
        <row r="6142">
          <cell r="B6142" t="str">
            <v/>
          </cell>
          <cell r="C6142" t="str">
            <v>0709</v>
          </cell>
          <cell r="D6142" t="str">
            <v>47732</v>
          </cell>
          <cell r="E6142">
            <v>290106</v>
          </cell>
          <cell r="F6142">
            <v>16</v>
          </cell>
          <cell r="G6142">
            <v>6.59</v>
          </cell>
          <cell r="H6142">
            <v>60</v>
          </cell>
          <cell r="I6142">
            <v>6.59</v>
          </cell>
        </row>
        <row r="6143">
          <cell r="B6143" t="str">
            <v/>
          </cell>
          <cell r="C6143" t="str">
            <v>0716</v>
          </cell>
          <cell r="D6143" t="str">
            <v>47732</v>
          </cell>
          <cell r="E6143">
            <v>290106</v>
          </cell>
          <cell r="F6143">
            <v>16</v>
          </cell>
          <cell r="G6143">
            <v>4.5</v>
          </cell>
          <cell r="H6143">
            <v>50</v>
          </cell>
          <cell r="I6143">
            <v>4.5</v>
          </cell>
        </row>
        <row r="6144">
          <cell r="B6144" t="str">
            <v/>
          </cell>
          <cell r="C6144" t="str">
            <v>0717</v>
          </cell>
          <cell r="D6144" t="str">
            <v>47732</v>
          </cell>
          <cell r="E6144">
            <v>290106</v>
          </cell>
          <cell r="F6144">
            <v>16</v>
          </cell>
          <cell r="G6144">
            <v>4.7</v>
          </cell>
          <cell r="I6144">
            <v>4.7</v>
          </cell>
        </row>
        <row r="6145">
          <cell r="B6145" t="str">
            <v/>
          </cell>
          <cell r="C6145" t="str">
            <v>0720</v>
          </cell>
          <cell r="D6145" t="str">
            <v>47732</v>
          </cell>
          <cell r="E6145">
            <v>290106</v>
          </cell>
          <cell r="F6145">
            <v>16</v>
          </cell>
        </row>
        <row r="6146">
          <cell r="B6146" t="str">
            <v/>
          </cell>
          <cell r="C6146" t="str">
            <v>0724</v>
          </cell>
          <cell r="D6146" t="str">
            <v>47732</v>
          </cell>
          <cell r="E6146">
            <v>290106</v>
          </cell>
          <cell r="F6146">
            <v>16</v>
          </cell>
          <cell r="G6146">
            <v>4.5</v>
          </cell>
          <cell r="I6146">
            <v>4.5</v>
          </cell>
        </row>
        <row r="6147">
          <cell r="B6147" t="str">
            <v/>
          </cell>
          <cell r="C6147" t="str">
            <v>0735</v>
          </cell>
          <cell r="D6147" t="str">
            <v>47732</v>
          </cell>
          <cell r="E6147">
            <v>290106</v>
          </cell>
          <cell r="F6147">
            <v>16</v>
          </cell>
          <cell r="G6147">
            <v>5.5</v>
          </cell>
          <cell r="H6147">
            <v>300</v>
          </cell>
          <cell r="I6147">
            <v>5.5</v>
          </cell>
        </row>
        <row r="6148">
          <cell r="B6148" t="str">
            <v/>
          </cell>
          <cell r="C6148" t="str">
            <v>0739</v>
          </cell>
          <cell r="D6148" t="str">
            <v>47732</v>
          </cell>
          <cell r="E6148">
            <v>290106</v>
          </cell>
          <cell r="F6148">
            <v>16</v>
          </cell>
          <cell r="G6148">
            <v>6.59</v>
          </cell>
          <cell r="H6148">
            <v>140</v>
          </cell>
          <cell r="I6148">
            <v>6.59</v>
          </cell>
        </row>
        <row r="6149">
          <cell r="B6149" t="str">
            <v/>
          </cell>
          <cell r="C6149" t="str">
            <v>0744</v>
          </cell>
          <cell r="D6149" t="str">
            <v>47732</v>
          </cell>
          <cell r="E6149">
            <v>290106</v>
          </cell>
          <cell r="F6149">
            <v>16</v>
          </cell>
          <cell r="G6149">
            <v>4.95</v>
          </cell>
          <cell r="H6149">
            <v>40</v>
          </cell>
          <cell r="I6149">
            <v>4.95</v>
          </cell>
        </row>
        <row r="6150">
          <cell r="B6150" t="str">
            <v>0656</v>
          </cell>
          <cell r="C6150" t="str">
            <v>Triple</v>
          </cell>
          <cell r="D6150" t="str">
            <v/>
          </cell>
        </row>
        <row r="6151">
          <cell r="B6151" t="str">
            <v/>
          </cell>
          <cell r="C6151" t="str">
            <v>0706</v>
          </cell>
          <cell r="D6151" t="str">
            <v>47732</v>
          </cell>
          <cell r="E6151">
            <v>290125</v>
          </cell>
          <cell r="F6151">
            <v>34</v>
          </cell>
          <cell r="G6151">
            <v>2.25</v>
          </cell>
          <cell r="H6151">
            <v>100</v>
          </cell>
          <cell r="I6151">
            <v>2.25</v>
          </cell>
        </row>
        <row r="6152">
          <cell r="B6152" t="str">
            <v/>
          </cell>
          <cell r="C6152" t="str">
            <v>0707</v>
          </cell>
          <cell r="D6152" t="str">
            <v>47732</v>
          </cell>
          <cell r="E6152">
            <v>290125</v>
          </cell>
          <cell r="F6152">
            <v>34</v>
          </cell>
          <cell r="G6152">
            <v>2.1</v>
          </cell>
          <cell r="H6152">
            <v>896</v>
          </cell>
          <cell r="I6152">
            <v>2.1</v>
          </cell>
        </row>
        <row r="6153">
          <cell r="B6153" t="str">
            <v/>
          </cell>
          <cell r="C6153" t="str">
            <v>0717</v>
          </cell>
          <cell r="D6153" t="str">
            <v>47732</v>
          </cell>
          <cell r="E6153">
            <v>290125</v>
          </cell>
          <cell r="F6153">
            <v>34</v>
          </cell>
          <cell r="G6153">
            <v>2.4</v>
          </cell>
          <cell r="I6153">
            <v>2.4</v>
          </cell>
        </row>
        <row r="6154">
          <cell r="B6154" t="str">
            <v/>
          </cell>
          <cell r="C6154" t="str">
            <v>0731</v>
          </cell>
          <cell r="D6154" t="str">
            <v>47732</v>
          </cell>
          <cell r="E6154">
            <v>290125</v>
          </cell>
          <cell r="F6154">
            <v>34</v>
          </cell>
          <cell r="G6154">
            <v>2.75</v>
          </cell>
          <cell r="H6154">
            <v>100</v>
          </cell>
          <cell r="I6154">
            <v>2.95</v>
          </cell>
        </row>
        <row r="6155">
          <cell r="B6155" t="str">
            <v/>
          </cell>
          <cell r="C6155" t="str">
            <v>0732</v>
          </cell>
          <cell r="D6155" t="str">
            <v>47732</v>
          </cell>
          <cell r="E6155">
            <v>290125</v>
          </cell>
          <cell r="F6155">
            <v>34</v>
          </cell>
          <cell r="G6155">
            <v>2.25</v>
          </cell>
          <cell r="H6155">
            <v>150</v>
          </cell>
          <cell r="I6155">
            <v>2.25</v>
          </cell>
        </row>
        <row r="6156">
          <cell r="B6156" t="str">
            <v/>
          </cell>
          <cell r="C6156" t="str">
            <v>0739</v>
          </cell>
          <cell r="D6156" t="str">
            <v>47732</v>
          </cell>
          <cell r="E6156">
            <v>290125</v>
          </cell>
          <cell r="F6156">
            <v>34</v>
          </cell>
          <cell r="H6156">
            <v>50</v>
          </cell>
        </row>
        <row r="6157">
          <cell r="B6157" t="str">
            <v/>
          </cell>
          <cell r="C6157" t="str">
            <v>0742</v>
          </cell>
          <cell r="D6157" t="str">
            <v>47732</v>
          </cell>
          <cell r="E6157">
            <v>290125</v>
          </cell>
          <cell r="F6157">
            <v>34</v>
          </cell>
          <cell r="G6157">
            <v>2.5</v>
          </cell>
          <cell r="H6157">
            <v>100</v>
          </cell>
          <cell r="I6157">
            <v>2.85</v>
          </cell>
        </row>
        <row r="6158">
          <cell r="B6158" t="str">
            <v/>
          </cell>
          <cell r="C6158" t="str">
            <v>0743</v>
          </cell>
          <cell r="D6158" t="str">
            <v>47732</v>
          </cell>
          <cell r="E6158">
            <v>290125</v>
          </cell>
          <cell r="G6158">
            <v>2.5</v>
          </cell>
          <cell r="H6158">
            <v>100</v>
          </cell>
          <cell r="I6158">
            <v>2.5</v>
          </cell>
        </row>
        <row r="6159">
          <cell r="B6159" t="str">
            <v/>
          </cell>
          <cell r="C6159" t="str">
            <v>0745</v>
          </cell>
          <cell r="D6159" t="str">
            <v>47732</v>
          </cell>
          <cell r="E6159">
            <v>290125</v>
          </cell>
          <cell r="F6159">
            <v>34</v>
          </cell>
          <cell r="G6159">
            <v>2.95</v>
          </cell>
          <cell r="I6159">
            <v>2.95</v>
          </cell>
        </row>
        <row r="6160">
          <cell r="B6160" t="str">
            <v/>
          </cell>
          <cell r="C6160" t="str">
            <v>0747</v>
          </cell>
          <cell r="D6160" t="str">
            <v>47732</v>
          </cell>
          <cell r="E6160">
            <v>290125</v>
          </cell>
          <cell r="F6160">
            <v>34</v>
          </cell>
          <cell r="G6160">
            <v>2.5</v>
          </cell>
          <cell r="I6160">
            <v>2.5</v>
          </cell>
        </row>
        <row r="6161">
          <cell r="B6161" t="str">
            <v>0657</v>
          </cell>
          <cell r="C6161" t="str">
            <v>For tres 8</v>
          </cell>
          <cell r="D6161" t="str">
            <v/>
          </cell>
        </row>
        <row r="6162">
          <cell r="B6162" t="str">
            <v/>
          </cell>
          <cell r="C6162" t="str">
            <v>0707</v>
          </cell>
          <cell r="D6162" t="str">
            <v>47732</v>
          </cell>
          <cell r="E6162">
            <v>290125</v>
          </cell>
          <cell r="F6162">
            <v>30</v>
          </cell>
          <cell r="G6162">
            <v>5</v>
          </cell>
          <cell r="H6162">
            <v>445</v>
          </cell>
          <cell r="I6162">
            <v>5</v>
          </cell>
        </row>
        <row r="6163">
          <cell r="B6163" t="str">
            <v/>
          </cell>
          <cell r="C6163" t="str">
            <v>0722</v>
          </cell>
          <cell r="D6163" t="str">
            <v>47732</v>
          </cell>
          <cell r="E6163">
            <v>290125</v>
          </cell>
          <cell r="F6163">
            <v>30</v>
          </cell>
          <cell r="G6163">
            <v>3</v>
          </cell>
          <cell r="I6163">
            <v>3</v>
          </cell>
        </row>
        <row r="6164">
          <cell r="B6164" t="str">
            <v/>
          </cell>
          <cell r="C6164" t="str">
            <v>0739</v>
          </cell>
          <cell r="D6164" t="str">
            <v>47732</v>
          </cell>
          <cell r="E6164">
            <v>290125</v>
          </cell>
          <cell r="F6164">
            <v>30</v>
          </cell>
          <cell r="G6164">
            <v>5.65</v>
          </cell>
          <cell r="H6164">
            <v>227</v>
          </cell>
          <cell r="I6164">
            <v>5.65</v>
          </cell>
        </row>
        <row r="6170">
          <cell r="B6170" t="str">
            <v>0668</v>
          </cell>
          <cell r="C6170" t="str">
            <v>Flubac</v>
          </cell>
          <cell r="D6170" t="str">
            <v/>
          </cell>
        </row>
        <row r="6171">
          <cell r="B6171" t="str">
            <v/>
          </cell>
          <cell r="C6171" t="str">
            <v>0742</v>
          </cell>
          <cell r="D6171" t="str">
            <v>47732</v>
          </cell>
          <cell r="E6171">
            <v>290114</v>
          </cell>
          <cell r="F6171">
            <v>53</v>
          </cell>
          <cell r="G6171">
            <v>6.5</v>
          </cell>
          <cell r="H6171">
            <v>40</v>
          </cell>
          <cell r="I6171">
            <v>8.75</v>
          </cell>
        </row>
        <row r="6173">
          <cell r="C6173" t="str">
            <v>0702</v>
          </cell>
          <cell r="D6173" t="str">
            <v>47732</v>
          </cell>
          <cell r="E6173">
            <v>290114</v>
          </cell>
          <cell r="F6173">
            <v>49</v>
          </cell>
          <cell r="G6173">
            <v>5.95</v>
          </cell>
          <cell r="H6173">
            <v>90</v>
          </cell>
          <cell r="I6173">
            <v>5.95</v>
          </cell>
        </row>
        <row r="6174">
          <cell r="C6174" t="str">
            <v>0705</v>
          </cell>
          <cell r="D6174" t="str">
            <v>47732</v>
          </cell>
          <cell r="E6174">
            <v>290114</v>
          </cell>
          <cell r="F6174">
            <v>49</v>
          </cell>
          <cell r="G6174">
            <v>5.55</v>
          </cell>
          <cell r="H6174">
            <v>6</v>
          </cell>
          <cell r="I6174">
            <v>5.55</v>
          </cell>
        </row>
        <row r="6175">
          <cell r="B6175" t="str">
            <v>0706</v>
          </cell>
          <cell r="C6175" t="str">
            <v>Asuntol</v>
          </cell>
          <cell r="D6175" t="str">
            <v/>
          </cell>
        </row>
        <row r="6176">
          <cell r="C6176" t="str">
            <v>0709</v>
          </cell>
          <cell r="D6176" t="str">
            <v>47732</v>
          </cell>
          <cell r="E6176">
            <v>280214</v>
          </cell>
          <cell r="F6176">
            <v>50</v>
          </cell>
          <cell r="G6176">
            <v>5.55</v>
          </cell>
          <cell r="H6176">
            <v>15</v>
          </cell>
          <cell r="I6176">
            <v>5.55</v>
          </cell>
        </row>
        <row r="6177">
          <cell r="C6177" t="str">
            <v>0730</v>
          </cell>
          <cell r="D6177" t="str">
            <v>47732</v>
          </cell>
          <cell r="E6177">
            <v>280214</v>
          </cell>
          <cell r="F6177">
            <v>50</v>
          </cell>
          <cell r="G6177">
            <v>4</v>
          </cell>
          <cell r="I6177">
            <v>4</v>
          </cell>
        </row>
        <row r="6178">
          <cell r="C6178" t="str">
            <v>0731</v>
          </cell>
          <cell r="D6178" t="str">
            <v>47732</v>
          </cell>
          <cell r="E6178">
            <v>280214</v>
          </cell>
          <cell r="F6178">
            <v>50</v>
          </cell>
          <cell r="H6178">
            <v>30</v>
          </cell>
        </row>
        <row r="6179">
          <cell r="B6179" t="str">
            <v>0707</v>
          </cell>
          <cell r="C6179" t="str">
            <v>Neguvón</v>
          </cell>
          <cell r="D6179" t="str">
            <v/>
          </cell>
        </row>
        <row r="6180">
          <cell r="C6180" t="str">
            <v>0702</v>
          </cell>
          <cell r="D6180" t="str">
            <v>47732</v>
          </cell>
          <cell r="E6180">
            <v>280214</v>
          </cell>
          <cell r="F6180">
            <v>50</v>
          </cell>
          <cell r="H6180">
            <v>90</v>
          </cell>
        </row>
        <row r="6181">
          <cell r="C6181" t="str">
            <v>0709</v>
          </cell>
          <cell r="D6181" t="str">
            <v>47732</v>
          </cell>
          <cell r="E6181">
            <v>280214</v>
          </cell>
          <cell r="F6181">
            <v>50</v>
          </cell>
          <cell r="H6181">
            <v>2</v>
          </cell>
        </row>
        <row r="6182">
          <cell r="C6182" t="str">
            <v>0719</v>
          </cell>
          <cell r="D6182" t="str">
            <v>47732</v>
          </cell>
          <cell r="E6182">
            <v>280214</v>
          </cell>
          <cell r="F6182">
            <v>50</v>
          </cell>
          <cell r="G6182">
            <v>6</v>
          </cell>
          <cell r="I6182">
            <v>6.5</v>
          </cell>
        </row>
        <row r="6183">
          <cell r="C6183" t="str">
            <v>0720</v>
          </cell>
          <cell r="D6183" t="str">
            <v>47732</v>
          </cell>
          <cell r="E6183">
            <v>280214</v>
          </cell>
          <cell r="F6183">
            <v>50</v>
          </cell>
          <cell r="G6183">
            <v>6.87</v>
          </cell>
          <cell r="I6183">
            <v>6.87</v>
          </cell>
        </row>
        <row r="6184">
          <cell r="C6184" t="str">
            <v>0730</v>
          </cell>
          <cell r="D6184" t="str">
            <v>47732</v>
          </cell>
          <cell r="E6184">
            <v>280214</v>
          </cell>
          <cell r="F6184">
            <v>50</v>
          </cell>
        </row>
        <row r="6185">
          <cell r="C6185" t="str">
            <v>0740</v>
          </cell>
          <cell r="D6185" t="str">
            <v>47732</v>
          </cell>
          <cell r="E6185">
            <v>280214</v>
          </cell>
          <cell r="F6185">
            <v>50</v>
          </cell>
        </row>
        <row r="6186">
          <cell r="C6186" t="str">
            <v>0743</v>
          </cell>
          <cell r="D6186" t="str">
            <v>47732</v>
          </cell>
          <cell r="E6186">
            <v>280214</v>
          </cell>
          <cell r="F6186">
            <v>50</v>
          </cell>
          <cell r="H6186">
            <v>50</v>
          </cell>
        </row>
        <row r="6187">
          <cell r="B6187" t="str">
            <v>0708</v>
          </cell>
          <cell r="C6187" t="str">
            <v>Paredón</v>
          </cell>
          <cell r="D6187" t="str">
            <v/>
          </cell>
        </row>
        <row r="6188">
          <cell r="C6188" t="str">
            <v>0709</v>
          </cell>
          <cell r="D6188" t="str">
            <v>47732</v>
          </cell>
          <cell r="E6188">
            <v>280214</v>
          </cell>
          <cell r="F6188">
            <v>30</v>
          </cell>
          <cell r="G6188">
            <v>3.15</v>
          </cell>
          <cell r="H6188">
            <v>5</v>
          </cell>
          <cell r="I6188">
            <v>3.15</v>
          </cell>
        </row>
        <row r="6189">
          <cell r="C6189" t="str">
            <v>0710</v>
          </cell>
          <cell r="D6189" t="str">
            <v>47732</v>
          </cell>
          <cell r="E6189">
            <v>280214</v>
          </cell>
          <cell r="F6189">
            <v>30</v>
          </cell>
          <cell r="G6189">
            <v>2.4</v>
          </cell>
          <cell r="I6189">
            <v>2.4</v>
          </cell>
        </row>
        <row r="6190">
          <cell r="C6190" t="str">
            <v>0719</v>
          </cell>
          <cell r="D6190" t="str">
            <v>47732</v>
          </cell>
          <cell r="E6190">
            <v>280214</v>
          </cell>
          <cell r="F6190">
            <v>30</v>
          </cell>
          <cell r="G6190">
            <v>1.9</v>
          </cell>
          <cell r="I6190">
            <v>2.25</v>
          </cell>
        </row>
        <row r="6191">
          <cell r="C6191" t="str">
            <v>0722</v>
          </cell>
          <cell r="D6191" t="str">
            <v>47732</v>
          </cell>
          <cell r="E6191">
            <v>280214</v>
          </cell>
          <cell r="F6191">
            <v>30</v>
          </cell>
          <cell r="G6191">
            <v>2.85</v>
          </cell>
          <cell r="I6191">
            <v>2.85</v>
          </cell>
        </row>
        <row r="6192">
          <cell r="C6192" t="str">
            <v>0723</v>
          </cell>
          <cell r="D6192" t="str">
            <v>47732</v>
          </cell>
          <cell r="E6192">
            <v>280214</v>
          </cell>
          <cell r="F6192">
            <v>30</v>
          </cell>
          <cell r="G6192">
            <v>2.5</v>
          </cell>
          <cell r="H6192">
            <v>96</v>
          </cell>
          <cell r="I6192">
            <v>2.5</v>
          </cell>
        </row>
        <row r="6193">
          <cell r="C6193" t="str">
            <v>0732</v>
          </cell>
          <cell r="D6193" t="str">
            <v>47732</v>
          </cell>
          <cell r="E6193">
            <v>280214</v>
          </cell>
          <cell r="F6193">
            <v>30</v>
          </cell>
          <cell r="G6193">
            <v>2.5</v>
          </cell>
          <cell r="H6193">
            <v>100</v>
          </cell>
          <cell r="I6193">
            <v>2.5</v>
          </cell>
        </row>
        <row r="6194">
          <cell r="C6194" t="str">
            <v>0735</v>
          </cell>
          <cell r="D6194" t="str">
            <v>47732</v>
          </cell>
          <cell r="E6194">
            <v>280214</v>
          </cell>
          <cell r="F6194">
            <v>30</v>
          </cell>
          <cell r="G6194">
            <v>3.5</v>
          </cell>
          <cell r="H6194">
            <v>300</v>
          </cell>
          <cell r="I6194">
            <v>3.5</v>
          </cell>
        </row>
        <row r="6195">
          <cell r="C6195" t="str">
            <v>0747</v>
          </cell>
          <cell r="D6195" t="str">
            <v>47732</v>
          </cell>
          <cell r="E6195">
            <v>280214</v>
          </cell>
          <cell r="F6195">
            <v>30</v>
          </cell>
          <cell r="G6195">
            <v>2.95</v>
          </cell>
          <cell r="I6195">
            <v>2.95</v>
          </cell>
        </row>
        <row r="6196">
          <cell r="B6196" t="str">
            <v>0709</v>
          </cell>
          <cell r="C6196" t="str">
            <v>Fulminado</v>
          </cell>
          <cell r="D6196" t="str">
            <v/>
          </cell>
        </row>
        <row r="6197">
          <cell r="C6197" t="str">
            <v>0707</v>
          </cell>
          <cell r="D6197" t="str">
            <v>47732</v>
          </cell>
          <cell r="E6197">
            <v>280214</v>
          </cell>
          <cell r="F6197">
            <v>30</v>
          </cell>
          <cell r="G6197">
            <v>2</v>
          </cell>
          <cell r="H6197">
            <v>525</v>
          </cell>
          <cell r="I6197">
            <v>2.14</v>
          </cell>
        </row>
        <row r="6198">
          <cell r="C6198" t="str">
            <v>0719</v>
          </cell>
          <cell r="D6198" t="str">
            <v>47732</v>
          </cell>
          <cell r="E6198">
            <v>280214</v>
          </cell>
          <cell r="F6198">
            <v>30</v>
          </cell>
          <cell r="G6198">
            <v>1.9</v>
          </cell>
          <cell r="I6198">
            <v>2.25</v>
          </cell>
        </row>
        <row r="6199">
          <cell r="C6199" t="str">
            <v>0720</v>
          </cell>
          <cell r="D6199" t="str">
            <v>47732</v>
          </cell>
          <cell r="E6199">
            <v>280214</v>
          </cell>
          <cell r="F6199">
            <v>30</v>
          </cell>
          <cell r="G6199">
            <v>2.16</v>
          </cell>
          <cell r="I6199">
            <v>2.16</v>
          </cell>
        </row>
        <row r="6200">
          <cell r="C6200" t="str">
            <v>0722</v>
          </cell>
          <cell r="D6200" t="str">
            <v>47732</v>
          </cell>
          <cell r="E6200">
            <v>280214</v>
          </cell>
          <cell r="F6200">
            <v>30</v>
          </cell>
          <cell r="G6200">
            <v>3</v>
          </cell>
          <cell r="I6200">
            <v>3</v>
          </cell>
        </row>
        <row r="6201">
          <cell r="C6201" t="str">
            <v>0723</v>
          </cell>
          <cell r="D6201" t="str">
            <v>47732</v>
          </cell>
          <cell r="E6201">
            <v>280214</v>
          </cell>
          <cell r="F6201">
            <v>30</v>
          </cell>
          <cell r="G6201">
            <v>2.7</v>
          </cell>
          <cell r="H6201">
            <v>72</v>
          </cell>
          <cell r="I6201">
            <v>2.7</v>
          </cell>
        </row>
        <row r="6202">
          <cell r="C6202" t="str">
            <v>0724</v>
          </cell>
          <cell r="D6202" t="str">
            <v>47732</v>
          </cell>
          <cell r="E6202">
            <v>280214</v>
          </cell>
          <cell r="G6202">
            <v>3.5</v>
          </cell>
          <cell r="I6202">
            <v>3.5</v>
          </cell>
        </row>
        <row r="6203">
          <cell r="C6203" t="str">
            <v>0732</v>
          </cell>
          <cell r="D6203" t="str">
            <v>47732</v>
          </cell>
          <cell r="E6203">
            <v>280214</v>
          </cell>
          <cell r="F6203">
            <v>30</v>
          </cell>
          <cell r="G6203">
            <v>2.5</v>
          </cell>
          <cell r="H6203">
            <v>100</v>
          </cell>
          <cell r="I6203">
            <v>2.5</v>
          </cell>
        </row>
        <row r="6204">
          <cell r="C6204" t="str">
            <v>0733</v>
          </cell>
          <cell r="D6204" t="str">
            <v>47732</v>
          </cell>
          <cell r="E6204">
            <v>280214</v>
          </cell>
          <cell r="F6204">
            <v>30</v>
          </cell>
          <cell r="G6204">
            <v>2.16</v>
          </cell>
          <cell r="I6204">
            <v>2.16</v>
          </cell>
        </row>
        <row r="6205">
          <cell r="C6205" t="str">
            <v>0735</v>
          </cell>
          <cell r="D6205" t="str">
            <v>47732</v>
          </cell>
          <cell r="E6205">
            <v>280214</v>
          </cell>
          <cell r="F6205">
            <v>30</v>
          </cell>
          <cell r="G6205">
            <v>3.5</v>
          </cell>
          <cell r="H6205">
            <v>300</v>
          </cell>
          <cell r="I6205">
            <v>3.5</v>
          </cell>
        </row>
        <row r="6206">
          <cell r="C6206" t="str">
            <v>0736</v>
          </cell>
          <cell r="D6206" t="str">
            <v>47732</v>
          </cell>
          <cell r="E6206">
            <v>280214</v>
          </cell>
          <cell r="F6206">
            <v>30</v>
          </cell>
          <cell r="G6206">
            <v>3.5</v>
          </cell>
          <cell r="H6206">
            <v>24</v>
          </cell>
          <cell r="I6206">
            <v>3.5</v>
          </cell>
        </row>
        <row r="6207">
          <cell r="C6207" t="str">
            <v>0742</v>
          </cell>
          <cell r="D6207" t="str">
            <v>47732</v>
          </cell>
          <cell r="E6207">
            <v>280214</v>
          </cell>
          <cell r="F6207">
            <v>30</v>
          </cell>
          <cell r="G6207">
            <v>2.5</v>
          </cell>
          <cell r="H6207">
            <v>200</v>
          </cell>
          <cell r="I6207">
            <v>2.95</v>
          </cell>
        </row>
        <row r="6208">
          <cell r="C6208" t="str">
            <v>0743</v>
          </cell>
          <cell r="D6208" t="str">
            <v>47732</v>
          </cell>
          <cell r="E6208">
            <v>280214</v>
          </cell>
          <cell r="F6208">
            <v>30</v>
          </cell>
          <cell r="G6208">
            <v>2.8</v>
          </cell>
          <cell r="H6208">
            <v>24</v>
          </cell>
          <cell r="I6208">
            <v>2.8</v>
          </cell>
        </row>
        <row r="6209">
          <cell r="C6209" t="str">
            <v>0744</v>
          </cell>
          <cell r="D6209" t="str">
            <v>47732</v>
          </cell>
          <cell r="E6209">
            <v>280214</v>
          </cell>
          <cell r="F6209">
            <v>30</v>
          </cell>
          <cell r="G6209">
            <v>3.95</v>
          </cell>
          <cell r="H6209">
            <v>40</v>
          </cell>
          <cell r="I6209">
            <v>3.95</v>
          </cell>
        </row>
        <row r="6210">
          <cell r="C6210" t="str">
            <v>0748</v>
          </cell>
          <cell r="D6210" t="str">
            <v>47732</v>
          </cell>
          <cell r="E6210">
            <v>280214</v>
          </cell>
          <cell r="F6210">
            <v>30</v>
          </cell>
          <cell r="H6210">
            <v>100</v>
          </cell>
        </row>
        <row r="6211">
          <cell r="B6211" t="str">
            <v>0710</v>
          </cell>
          <cell r="C6211" t="str">
            <v>Larvicid</v>
          </cell>
          <cell r="D6211" t="str">
            <v/>
          </cell>
        </row>
        <row r="6212">
          <cell r="C6212" t="str">
            <v>0719</v>
          </cell>
          <cell r="D6212" t="str">
            <v>47732</v>
          </cell>
          <cell r="E6212">
            <v>280214</v>
          </cell>
          <cell r="F6212">
            <v>91</v>
          </cell>
        </row>
        <row r="6213">
          <cell r="B6213" t="str">
            <v>0712</v>
          </cell>
          <cell r="C6213" t="str">
            <v>Nuván</v>
          </cell>
          <cell r="D6213" t="str">
            <v/>
          </cell>
        </row>
        <row r="6214">
          <cell r="C6214" t="str">
            <v>0702</v>
          </cell>
          <cell r="D6214" t="str">
            <v>47732</v>
          </cell>
          <cell r="E6214">
            <v>280214</v>
          </cell>
          <cell r="F6214">
            <v>31</v>
          </cell>
          <cell r="G6214">
            <v>6.75</v>
          </cell>
          <cell r="H6214">
            <v>90</v>
          </cell>
          <cell r="I6214">
            <v>6.75</v>
          </cell>
        </row>
        <row r="6215">
          <cell r="C6215" t="str">
            <v>0705</v>
          </cell>
          <cell r="D6215" t="str">
            <v>47732</v>
          </cell>
          <cell r="E6215">
            <v>280214</v>
          </cell>
          <cell r="F6215">
            <v>31</v>
          </cell>
          <cell r="G6215">
            <v>5.95</v>
          </cell>
          <cell r="H6215">
            <v>3</v>
          </cell>
          <cell r="I6215">
            <v>5.95</v>
          </cell>
        </row>
        <row r="6216">
          <cell r="C6216" t="str">
            <v>0707</v>
          </cell>
          <cell r="D6216" t="str">
            <v>47732</v>
          </cell>
          <cell r="E6216">
            <v>280214</v>
          </cell>
          <cell r="F6216">
            <v>31</v>
          </cell>
          <cell r="G6216">
            <v>5.5</v>
          </cell>
          <cell r="H6216">
            <v>130</v>
          </cell>
          <cell r="I6216">
            <v>5.5</v>
          </cell>
        </row>
        <row r="6217">
          <cell r="C6217" t="str">
            <v>0709</v>
          </cell>
          <cell r="D6217" t="str">
            <v>47732</v>
          </cell>
          <cell r="E6217">
            <v>280214</v>
          </cell>
          <cell r="F6217">
            <v>31</v>
          </cell>
          <cell r="G6217">
            <v>7.09</v>
          </cell>
          <cell r="H6217">
            <v>15</v>
          </cell>
          <cell r="I6217">
            <v>7.09</v>
          </cell>
        </row>
        <row r="6218">
          <cell r="C6218" t="str">
            <v>0710</v>
          </cell>
          <cell r="D6218" t="str">
            <v>47732</v>
          </cell>
          <cell r="E6218">
            <v>280214</v>
          </cell>
          <cell r="F6218">
            <v>31</v>
          </cell>
          <cell r="G6218">
            <v>5.5</v>
          </cell>
          <cell r="I6218">
            <v>5.5</v>
          </cell>
        </row>
        <row r="6219">
          <cell r="C6219" t="str">
            <v>0716</v>
          </cell>
          <cell r="D6219" t="str">
            <v>47732</v>
          </cell>
          <cell r="E6219">
            <v>280214</v>
          </cell>
          <cell r="F6219">
            <v>31</v>
          </cell>
          <cell r="G6219">
            <v>6.18</v>
          </cell>
          <cell r="H6219">
            <v>50</v>
          </cell>
          <cell r="I6219">
            <v>6.18</v>
          </cell>
        </row>
        <row r="6220">
          <cell r="C6220" t="str">
            <v>0717</v>
          </cell>
          <cell r="D6220" t="str">
            <v>47732</v>
          </cell>
          <cell r="E6220">
            <v>280214</v>
          </cell>
          <cell r="F6220">
            <v>31</v>
          </cell>
          <cell r="G6220">
            <v>6.25</v>
          </cell>
          <cell r="I6220">
            <v>6.25</v>
          </cell>
        </row>
        <row r="6221">
          <cell r="C6221" t="str">
            <v>0719</v>
          </cell>
          <cell r="D6221" t="str">
            <v>47732</v>
          </cell>
          <cell r="E6221">
            <v>280214</v>
          </cell>
          <cell r="F6221">
            <v>31</v>
          </cell>
          <cell r="G6221">
            <v>5.35</v>
          </cell>
          <cell r="I6221">
            <v>6</v>
          </cell>
        </row>
        <row r="6222">
          <cell r="C6222" t="str">
            <v>0720</v>
          </cell>
          <cell r="D6222" t="str">
            <v>47732</v>
          </cell>
          <cell r="E6222">
            <v>280214</v>
          </cell>
          <cell r="F6222">
            <v>31</v>
          </cell>
          <cell r="G6222">
            <v>5.15</v>
          </cell>
          <cell r="I6222">
            <v>5.15</v>
          </cell>
        </row>
        <row r="6223">
          <cell r="C6223" t="str">
            <v>0728</v>
          </cell>
          <cell r="D6223" t="str">
            <v>47732</v>
          </cell>
          <cell r="E6223">
            <v>280214</v>
          </cell>
          <cell r="F6223">
            <v>31</v>
          </cell>
          <cell r="G6223">
            <v>7.5</v>
          </cell>
          <cell r="I6223">
            <v>7.95</v>
          </cell>
        </row>
        <row r="6224">
          <cell r="C6224" t="str">
            <v>0731</v>
          </cell>
          <cell r="D6224" t="str">
            <v>47732</v>
          </cell>
          <cell r="E6224">
            <v>280214</v>
          </cell>
          <cell r="F6224">
            <v>31</v>
          </cell>
          <cell r="G6224">
            <v>5.25</v>
          </cell>
          <cell r="H6224">
            <v>60</v>
          </cell>
          <cell r="I6224">
            <v>5.95</v>
          </cell>
        </row>
        <row r="6225">
          <cell r="C6225" t="str">
            <v>0732</v>
          </cell>
          <cell r="D6225" t="str">
            <v>47732</v>
          </cell>
          <cell r="E6225">
            <v>280214</v>
          </cell>
          <cell r="F6225">
            <v>31</v>
          </cell>
          <cell r="G6225">
            <v>6</v>
          </cell>
          <cell r="H6225">
            <v>20</v>
          </cell>
          <cell r="I6225">
            <v>6</v>
          </cell>
        </row>
        <row r="6226">
          <cell r="C6226" t="str">
            <v>0748</v>
          </cell>
          <cell r="D6226" t="str">
            <v>47732</v>
          </cell>
          <cell r="E6226">
            <v>280214</v>
          </cell>
          <cell r="F6226">
            <v>31</v>
          </cell>
          <cell r="G6226">
            <v>6.25</v>
          </cell>
          <cell r="H6226">
            <v>20</v>
          </cell>
          <cell r="I6226">
            <v>6.25</v>
          </cell>
        </row>
        <row r="6227">
          <cell r="B6227" t="str">
            <v>0715</v>
          </cell>
          <cell r="C6227" t="str">
            <v>Besuntol</v>
          </cell>
          <cell r="D6227" t="str">
            <v/>
          </cell>
        </row>
        <row r="6228">
          <cell r="C6228" t="str">
            <v>0706</v>
          </cell>
          <cell r="D6228" t="str">
            <v>47732</v>
          </cell>
          <cell r="E6228">
            <v>280214</v>
          </cell>
          <cell r="G6228">
            <v>9.5</v>
          </cell>
          <cell r="H6228">
            <v>50</v>
          </cell>
          <cell r="I6228">
            <v>9.5</v>
          </cell>
        </row>
        <row r="6229">
          <cell r="C6229" t="str">
            <v>0707</v>
          </cell>
          <cell r="D6229" t="str">
            <v>47732</v>
          </cell>
          <cell r="E6229">
            <v>280214</v>
          </cell>
          <cell r="F6229">
            <v>31</v>
          </cell>
          <cell r="G6229">
            <v>9.8000000000000007</v>
          </cell>
          <cell r="H6229">
            <v>156</v>
          </cell>
          <cell r="I6229">
            <v>9.8000000000000007</v>
          </cell>
        </row>
        <row r="6230">
          <cell r="C6230" t="str">
            <v>0719</v>
          </cell>
          <cell r="D6230" t="str">
            <v>47732</v>
          </cell>
          <cell r="E6230">
            <v>280214</v>
          </cell>
          <cell r="F6230">
            <v>31</v>
          </cell>
          <cell r="I6230">
            <v>8.35</v>
          </cell>
        </row>
        <row r="6231">
          <cell r="C6231" t="str">
            <v>0720</v>
          </cell>
          <cell r="D6231" t="str">
            <v>47732</v>
          </cell>
          <cell r="E6231">
            <v>280214</v>
          </cell>
          <cell r="F6231">
            <v>31</v>
          </cell>
        </row>
        <row r="6232">
          <cell r="C6232" t="str">
            <v>0731</v>
          </cell>
          <cell r="D6232" t="str">
            <v>47732</v>
          </cell>
          <cell r="E6232">
            <v>280214</v>
          </cell>
          <cell r="F6232">
            <v>31</v>
          </cell>
          <cell r="G6232">
            <v>11.95</v>
          </cell>
          <cell r="H6232">
            <v>24</v>
          </cell>
          <cell r="I6232">
            <v>12.5</v>
          </cell>
        </row>
        <row r="6233">
          <cell r="C6233" t="str">
            <v>0744</v>
          </cell>
          <cell r="D6233" t="str">
            <v>47732</v>
          </cell>
          <cell r="E6233">
            <v>280214</v>
          </cell>
          <cell r="F6233">
            <v>31</v>
          </cell>
          <cell r="G6233">
            <v>11.5</v>
          </cell>
          <cell r="H6233">
            <v>20</v>
          </cell>
          <cell r="I6233">
            <v>11.5</v>
          </cell>
        </row>
        <row r="6234">
          <cell r="B6234" t="str">
            <v>0716</v>
          </cell>
          <cell r="C6234" t="str">
            <v>Bolfo</v>
          </cell>
          <cell r="D6234" t="str">
            <v/>
          </cell>
        </row>
        <row r="6235">
          <cell r="C6235" t="str">
            <v>0705</v>
          </cell>
          <cell r="D6235" t="str">
            <v>47732</v>
          </cell>
          <cell r="E6235">
            <v>280214</v>
          </cell>
          <cell r="F6235">
            <v>32</v>
          </cell>
          <cell r="G6235">
            <v>5.35</v>
          </cell>
          <cell r="H6235">
            <v>3</v>
          </cell>
          <cell r="I6235">
            <v>5.35</v>
          </cell>
        </row>
        <row r="6236">
          <cell r="C6236" t="str">
            <v>0709</v>
          </cell>
          <cell r="D6236" t="str">
            <v>47732</v>
          </cell>
          <cell r="E6236">
            <v>280214</v>
          </cell>
          <cell r="F6236">
            <v>32</v>
          </cell>
          <cell r="G6236">
            <v>5.89</v>
          </cell>
          <cell r="H6236">
            <v>5</v>
          </cell>
          <cell r="I6236">
            <v>5.89</v>
          </cell>
        </row>
        <row r="6239">
          <cell r="B6239" t="str">
            <v>0732</v>
          </cell>
          <cell r="C6239" t="str">
            <v>Dectomax</v>
          </cell>
          <cell r="D6239" t="str">
            <v/>
          </cell>
        </row>
        <row r="6240">
          <cell r="C6240" t="str">
            <v>0702</v>
          </cell>
          <cell r="D6240" t="str">
            <v>47732</v>
          </cell>
          <cell r="E6240">
            <v>280214</v>
          </cell>
          <cell r="F6240">
            <v>30</v>
          </cell>
          <cell r="G6240">
            <v>11.25</v>
          </cell>
          <cell r="H6240">
            <v>40</v>
          </cell>
          <cell r="I6240">
            <v>11.25</v>
          </cell>
        </row>
        <row r="6241">
          <cell r="C6241" t="str">
            <v>0706</v>
          </cell>
          <cell r="D6241" t="str">
            <v>47732</v>
          </cell>
          <cell r="E6241">
            <v>280214</v>
          </cell>
          <cell r="F6241">
            <v>30</v>
          </cell>
          <cell r="G6241">
            <v>10.5</v>
          </cell>
          <cell r="H6241">
            <v>100</v>
          </cell>
          <cell r="I6241">
            <v>10.5</v>
          </cell>
        </row>
        <row r="6242">
          <cell r="C6242" t="str">
            <v>0709</v>
          </cell>
          <cell r="D6242" t="str">
            <v>47732</v>
          </cell>
          <cell r="E6242">
            <v>280214</v>
          </cell>
          <cell r="F6242">
            <v>30</v>
          </cell>
          <cell r="G6242">
            <v>11.5</v>
          </cell>
          <cell r="H6242">
            <v>20</v>
          </cell>
          <cell r="I6242">
            <v>11.5</v>
          </cell>
        </row>
        <row r="6243">
          <cell r="C6243" t="str">
            <v>0717</v>
          </cell>
          <cell r="D6243" t="str">
            <v>47732</v>
          </cell>
          <cell r="E6243">
            <v>280214</v>
          </cell>
          <cell r="F6243">
            <v>30</v>
          </cell>
          <cell r="G6243">
            <v>10</v>
          </cell>
          <cell r="I6243">
            <v>10</v>
          </cell>
        </row>
        <row r="6244">
          <cell r="C6244" t="str">
            <v>0719</v>
          </cell>
          <cell r="D6244" t="str">
            <v>47732</v>
          </cell>
          <cell r="E6244">
            <v>280214</v>
          </cell>
          <cell r="F6244">
            <v>30</v>
          </cell>
          <cell r="G6244">
            <v>9</v>
          </cell>
          <cell r="I6244">
            <v>11.5</v>
          </cell>
        </row>
        <row r="6245">
          <cell r="C6245" t="str">
            <v>0720</v>
          </cell>
          <cell r="D6245" t="str">
            <v>47732</v>
          </cell>
          <cell r="E6245">
            <v>280214</v>
          </cell>
          <cell r="F6245">
            <v>30</v>
          </cell>
          <cell r="G6245">
            <v>11.62</v>
          </cell>
          <cell r="I6245">
            <v>11.62</v>
          </cell>
        </row>
        <row r="6246">
          <cell r="C6246" t="str">
            <v>0728</v>
          </cell>
          <cell r="D6246" t="str">
            <v>47732</v>
          </cell>
          <cell r="E6246">
            <v>280214</v>
          </cell>
          <cell r="F6246">
            <v>30</v>
          </cell>
          <cell r="G6246">
            <v>13</v>
          </cell>
          <cell r="I6246">
            <v>14</v>
          </cell>
        </row>
        <row r="6247">
          <cell r="C6247" t="str">
            <v>0744</v>
          </cell>
          <cell r="D6247" t="str">
            <v>47732</v>
          </cell>
          <cell r="E6247">
            <v>280214</v>
          </cell>
          <cell r="F6247">
            <v>30</v>
          </cell>
          <cell r="G6247">
            <v>15.5</v>
          </cell>
          <cell r="H6247">
            <v>12</v>
          </cell>
          <cell r="I6247">
            <v>15.5</v>
          </cell>
        </row>
        <row r="6248">
          <cell r="B6248" t="str">
            <v>0733</v>
          </cell>
          <cell r="C6248" t="str">
            <v>Levamisol</v>
          </cell>
          <cell r="D6248" t="str">
            <v/>
          </cell>
        </row>
        <row r="6249">
          <cell r="C6249" t="str">
            <v>0706</v>
          </cell>
          <cell r="D6249" t="str">
            <v>47732</v>
          </cell>
          <cell r="E6249">
            <v>280214</v>
          </cell>
          <cell r="F6249">
            <v>54</v>
          </cell>
          <cell r="G6249">
            <v>20</v>
          </cell>
          <cell r="H6249">
            <v>50</v>
          </cell>
          <cell r="I6249">
            <v>20</v>
          </cell>
        </row>
        <row r="6250">
          <cell r="C6250" t="str">
            <v>0710</v>
          </cell>
          <cell r="D6250" t="str">
            <v>47732</v>
          </cell>
          <cell r="E6250">
            <v>280214</v>
          </cell>
          <cell r="F6250">
            <v>54</v>
          </cell>
        </row>
        <row r="6251">
          <cell r="C6251" t="str">
            <v>0719</v>
          </cell>
          <cell r="D6251" t="str">
            <v>47732</v>
          </cell>
          <cell r="E6251">
            <v>280214</v>
          </cell>
          <cell r="F6251">
            <v>54</v>
          </cell>
        </row>
        <row r="6252">
          <cell r="C6252" t="str">
            <v>0733</v>
          </cell>
          <cell r="D6252" t="str">
            <v>47732</v>
          </cell>
          <cell r="E6252">
            <v>280214</v>
          </cell>
          <cell r="F6252">
            <v>30</v>
          </cell>
        </row>
        <row r="6253">
          <cell r="B6253" t="str">
            <v>0766</v>
          </cell>
          <cell r="C6253" t="str">
            <v>Complejo B</v>
          </cell>
          <cell r="D6253" t="str">
            <v/>
          </cell>
        </row>
        <row r="6254">
          <cell r="B6254" t="str">
            <v/>
          </cell>
          <cell r="C6254" t="str">
            <v>0717</v>
          </cell>
          <cell r="D6254" t="str">
            <v>47732</v>
          </cell>
          <cell r="E6254">
            <v>290106</v>
          </cell>
          <cell r="F6254">
            <v>34</v>
          </cell>
          <cell r="G6254">
            <v>3.25</v>
          </cell>
          <cell r="I6254">
            <v>3.25</v>
          </cell>
        </row>
        <row r="6255">
          <cell r="B6255" t="str">
            <v/>
          </cell>
          <cell r="C6255" t="str">
            <v>0720</v>
          </cell>
          <cell r="D6255" t="str">
            <v>47732</v>
          </cell>
          <cell r="E6255">
            <v>290106</v>
          </cell>
          <cell r="F6255">
            <v>34</v>
          </cell>
          <cell r="G6255">
            <v>2.59</v>
          </cell>
          <cell r="I6255">
            <v>2.59</v>
          </cell>
        </row>
        <row r="6256">
          <cell r="B6256" t="str">
            <v/>
          </cell>
          <cell r="C6256" t="str">
            <v>0732</v>
          </cell>
          <cell r="D6256" t="str">
            <v>47732</v>
          </cell>
          <cell r="E6256">
            <v>290106</v>
          </cell>
          <cell r="F6256">
            <v>34</v>
          </cell>
          <cell r="G6256">
            <v>3.5</v>
          </cell>
          <cell r="H6256">
            <v>40</v>
          </cell>
          <cell r="I6256">
            <v>3.5</v>
          </cell>
        </row>
        <row r="6257">
          <cell r="B6257" t="str">
            <v/>
          </cell>
          <cell r="C6257" t="str">
            <v>0733</v>
          </cell>
          <cell r="D6257" t="str">
            <v>47732</v>
          </cell>
          <cell r="E6257">
            <v>290106</v>
          </cell>
          <cell r="F6257">
            <v>34</v>
          </cell>
          <cell r="G6257">
            <v>2.59</v>
          </cell>
          <cell r="I6257">
            <v>2.59</v>
          </cell>
        </row>
        <row r="6258">
          <cell r="B6258" t="str">
            <v/>
          </cell>
          <cell r="C6258" t="str">
            <v>0739</v>
          </cell>
          <cell r="D6258" t="str">
            <v>47732</v>
          </cell>
          <cell r="E6258">
            <v>290106</v>
          </cell>
          <cell r="F6258">
            <v>34</v>
          </cell>
          <cell r="H6258">
            <v>49</v>
          </cell>
        </row>
        <row r="6259">
          <cell r="B6259" t="str">
            <v>0767</v>
          </cell>
          <cell r="C6259" t="str">
            <v>Vitamina A D3 E</v>
          </cell>
          <cell r="D6259" t="str">
            <v/>
          </cell>
        </row>
        <row r="6260">
          <cell r="B6260" t="str">
            <v/>
          </cell>
          <cell r="C6260" t="str">
            <v>0717</v>
          </cell>
          <cell r="D6260" t="str">
            <v>47732</v>
          </cell>
          <cell r="E6260">
            <v>290106</v>
          </cell>
          <cell r="F6260">
            <v>31</v>
          </cell>
          <cell r="G6260">
            <v>8</v>
          </cell>
          <cell r="I6260">
            <v>8</v>
          </cell>
        </row>
        <row r="6261">
          <cell r="B6261" t="str">
            <v/>
          </cell>
          <cell r="C6261" t="str">
            <v>0719</v>
          </cell>
          <cell r="D6261" t="str">
            <v>47732</v>
          </cell>
          <cell r="E6261">
            <v>290106</v>
          </cell>
          <cell r="F6261">
            <v>31</v>
          </cell>
        </row>
        <row r="6262">
          <cell r="B6262" t="str">
            <v/>
          </cell>
          <cell r="C6262" t="str">
            <v>0731</v>
          </cell>
          <cell r="D6262" t="str">
            <v>47732</v>
          </cell>
          <cell r="E6262">
            <v>290106</v>
          </cell>
          <cell r="F6262">
            <v>31</v>
          </cell>
          <cell r="G6262">
            <v>10.95</v>
          </cell>
          <cell r="H6262">
            <v>24</v>
          </cell>
          <cell r="I6262">
            <v>11.25</v>
          </cell>
        </row>
        <row r="6263">
          <cell r="B6263" t="str">
            <v/>
          </cell>
          <cell r="C6263" t="str">
            <v>0732</v>
          </cell>
          <cell r="D6263" t="str">
            <v>47732</v>
          </cell>
          <cell r="E6263">
            <v>290106</v>
          </cell>
          <cell r="F6263">
            <v>31</v>
          </cell>
          <cell r="G6263">
            <v>9</v>
          </cell>
          <cell r="H6263">
            <v>40</v>
          </cell>
          <cell r="I6263">
            <v>9</v>
          </cell>
        </row>
        <row r="6264">
          <cell r="B6264" t="str">
            <v/>
          </cell>
          <cell r="C6264" t="str">
            <v>0735</v>
          </cell>
          <cell r="D6264" t="str">
            <v>47732</v>
          </cell>
          <cell r="E6264">
            <v>290106</v>
          </cell>
          <cell r="F6264">
            <v>31</v>
          </cell>
          <cell r="G6264">
            <v>15.5</v>
          </cell>
          <cell r="H6264">
            <v>100</v>
          </cell>
          <cell r="I6264">
            <v>15.5</v>
          </cell>
        </row>
        <row r="6265">
          <cell r="B6265" t="str">
            <v/>
          </cell>
          <cell r="C6265" t="str">
            <v>0739</v>
          </cell>
          <cell r="D6265" t="str">
            <v>47732</v>
          </cell>
          <cell r="E6265">
            <v>290106</v>
          </cell>
          <cell r="F6265">
            <v>31</v>
          </cell>
          <cell r="G6265">
            <v>11.85</v>
          </cell>
          <cell r="H6265">
            <v>3</v>
          </cell>
          <cell r="I6265">
            <v>11.85</v>
          </cell>
        </row>
        <row r="6266">
          <cell r="B6266" t="str">
            <v>0768</v>
          </cell>
          <cell r="C6266" t="str">
            <v>Catosal</v>
          </cell>
          <cell r="D6266" t="str">
            <v/>
          </cell>
        </row>
        <row r="6267">
          <cell r="B6267" t="str">
            <v/>
          </cell>
          <cell r="C6267" t="str">
            <v>0707</v>
          </cell>
          <cell r="D6267" t="str">
            <v>47732</v>
          </cell>
          <cell r="E6267">
            <v>290106</v>
          </cell>
          <cell r="G6267">
            <v>12.5</v>
          </cell>
          <cell r="H6267">
            <v>65</v>
          </cell>
          <cell r="I6267">
            <v>14.5</v>
          </cell>
        </row>
        <row r="6268">
          <cell r="B6268" t="str">
            <v/>
          </cell>
          <cell r="C6268" t="str">
            <v>0709</v>
          </cell>
          <cell r="D6268" t="str">
            <v>47732</v>
          </cell>
          <cell r="E6268">
            <v>290106</v>
          </cell>
          <cell r="F6268">
            <v>31</v>
          </cell>
          <cell r="H6268">
            <v>5</v>
          </cell>
        </row>
        <row r="6269">
          <cell r="B6269" t="str">
            <v/>
          </cell>
          <cell r="C6269" t="str">
            <v>0719</v>
          </cell>
          <cell r="D6269" t="str">
            <v>47732</v>
          </cell>
          <cell r="E6269">
            <v>290106</v>
          </cell>
          <cell r="F6269">
            <v>31</v>
          </cell>
          <cell r="G6269">
            <v>12.45</v>
          </cell>
          <cell r="I6269">
            <v>13.5</v>
          </cell>
        </row>
        <row r="6270">
          <cell r="B6270" t="str">
            <v>0769</v>
          </cell>
          <cell r="C6270" t="str">
            <v>Hematopan B-12</v>
          </cell>
          <cell r="D6270" t="str">
            <v/>
          </cell>
        </row>
        <row r="6271">
          <cell r="B6271" t="str">
            <v/>
          </cell>
          <cell r="C6271" t="str">
            <v>0705</v>
          </cell>
          <cell r="D6271" t="str">
            <v>47732</v>
          </cell>
          <cell r="E6271">
            <v>290106</v>
          </cell>
          <cell r="F6271">
            <v>34</v>
          </cell>
          <cell r="G6271">
            <v>17.5</v>
          </cell>
          <cell r="H6271">
            <v>4</v>
          </cell>
          <cell r="I6271">
            <v>17.5</v>
          </cell>
        </row>
        <row r="6272">
          <cell r="B6272" t="str">
            <v/>
          </cell>
          <cell r="C6272" t="str">
            <v>0706</v>
          </cell>
          <cell r="D6272" t="str">
            <v>47732</v>
          </cell>
          <cell r="E6272">
            <v>290106</v>
          </cell>
          <cell r="F6272">
            <v>34</v>
          </cell>
          <cell r="G6272">
            <v>15</v>
          </cell>
          <cell r="H6272">
            <v>50</v>
          </cell>
          <cell r="I6272">
            <v>15</v>
          </cell>
        </row>
        <row r="6273">
          <cell r="B6273" t="str">
            <v/>
          </cell>
          <cell r="C6273" t="str">
            <v>0707</v>
          </cell>
          <cell r="D6273" t="str">
            <v>47732</v>
          </cell>
          <cell r="E6273">
            <v>290106</v>
          </cell>
          <cell r="F6273">
            <v>34</v>
          </cell>
          <cell r="G6273">
            <v>12.5</v>
          </cell>
          <cell r="H6273">
            <v>95</v>
          </cell>
          <cell r="I6273">
            <v>15</v>
          </cell>
        </row>
        <row r="6274">
          <cell r="B6274" t="str">
            <v/>
          </cell>
          <cell r="C6274" t="str">
            <v>0717</v>
          </cell>
          <cell r="D6274" t="str">
            <v>47732</v>
          </cell>
          <cell r="E6274">
            <v>290106</v>
          </cell>
          <cell r="F6274">
            <v>34</v>
          </cell>
          <cell r="G6274">
            <v>15</v>
          </cell>
          <cell r="I6274">
            <v>15</v>
          </cell>
        </row>
        <row r="6275">
          <cell r="B6275" t="str">
            <v/>
          </cell>
          <cell r="C6275" t="str">
            <v>0719</v>
          </cell>
          <cell r="D6275" t="str">
            <v>47732</v>
          </cell>
          <cell r="E6275">
            <v>290106</v>
          </cell>
          <cell r="F6275">
            <v>34</v>
          </cell>
          <cell r="G6275">
            <v>10.56</v>
          </cell>
          <cell r="I6275">
            <v>11.75</v>
          </cell>
        </row>
        <row r="6276">
          <cell r="B6276" t="str">
            <v/>
          </cell>
          <cell r="C6276" t="str">
            <v>0720</v>
          </cell>
          <cell r="D6276" t="str">
            <v>47732</v>
          </cell>
          <cell r="E6276">
            <v>290106</v>
          </cell>
          <cell r="F6276">
            <v>34</v>
          </cell>
          <cell r="G6276">
            <v>16.14</v>
          </cell>
          <cell r="I6276">
            <v>16.14</v>
          </cell>
        </row>
        <row r="6277">
          <cell r="B6277" t="str">
            <v/>
          </cell>
          <cell r="C6277" t="str">
            <v>0730</v>
          </cell>
          <cell r="D6277" t="str">
            <v>47732</v>
          </cell>
          <cell r="E6277">
            <v>290106</v>
          </cell>
          <cell r="F6277">
            <v>34</v>
          </cell>
          <cell r="G6277">
            <v>12</v>
          </cell>
          <cell r="I6277">
            <v>12</v>
          </cell>
        </row>
        <row r="6278">
          <cell r="B6278" t="str">
            <v/>
          </cell>
          <cell r="C6278" t="str">
            <v>0733</v>
          </cell>
          <cell r="D6278" t="str">
            <v>47732</v>
          </cell>
          <cell r="E6278">
            <v>290106</v>
          </cell>
          <cell r="F6278">
            <v>34</v>
          </cell>
          <cell r="G6278">
            <v>16.14</v>
          </cell>
          <cell r="I6278">
            <v>16.14</v>
          </cell>
        </row>
        <row r="6279">
          <cell r="B6279" t="str">
            <v/>
          </cell>
          <cell r="C6279" t="str">
            <v>0739</v>
          </cell>
          <cell r="D6279" t="str">
            <v>47732</v>
          </cell>
          <cell r="E6279">
            <v>290106</v>
          </cell>
          <cell r="F6279">
            <v>34</v>
          </cell>
          <cell r="H6279">
            <v>17</v>
          </cell>
        </row>
        <row r="6280">
          <cell r="B6280" t="str">
            <v/>
          </cell>
          <cell r="C6280" t="str">
            <v>0742</v>
          </cell>
          <cell r="D6280" t="str">
            <v>47732</v>
          </cell>
          <cell r="E6280">
            <v>290106</v>
          </cell>
          <cell r="F6280">
            <v>34</v>
          </cell>
          <cell r="G6280">
            <v>12</v>
          </cell>
          <cell r="H6280">
            <v>24</v>
          </cell>
          <cell r="I6280">
            <v>16.5</v>
          </cell>
        </row>
        <row r="6281">
          <cell r="B6281" t="str">
            <v/>
          </cell>
          <cell r="C6281" t="str">
            <v>0743</v>
          </cell>
          <cell r="D6281" t="str">
            <v>47732</v>
          </cell>
          <cell r="E6281">
            <v>290106</v>
          </cell>
          <cell r="F6281">
            <v>34</v>
          </cell>
          <cell r="H6281">
            <v>12</v>
          </cell>
        </row>
        <row r="6282">
          <cell r="B6282" t="str">
            <v/>
          </cell>
          <cell r="C6282" t="str">
            <v>0744</v>
          </cell>
          <cell r="D6282" t="str">
            <v>47732</v>
          </cell>
          <cell r="E6282">
            <v>290106</v>
          </cell>
          <cell r="F6282">
            <v>34</v>
          </cell>
          <cell r="G6282">
            <v>16.95</v>
          </cell>
          <cell r="H6282">
            <v>10</v>
          </cell>
          <cell r="I6282">
            <v>16.95</v>
          </cell>
        </row>
        <row r="6283">
          <cell r="B6283" t="str">
            <v>0770</v>
          </cell>
          <cell r="C6283" t="str">
            <v>Vigantol</v>
          </cell>
          <cell r="D6283" t="str">
            <v/>
          </cell>
        </row>
        <row r="6284">
          <cell r="B6284" t="str">
            <v/>
          </cell>
          <cell r="C6284" t="str">
            <v>0720</v>
          </cell>
          <cell r="D6284" t="str">
            <v>47732</v>
          </cell>
          <cell r="E6284">
            <v>290106</v>
          </cell>
          <cell r="F6284">
            <v>31</v>
          </cell>
          <cell r="G6284">
            <v>19.96</v>
          </cell>
          <cell r="I6284">
            <v>19.96</v>
          </cell>
        </row>
        <row r="6285">
          <cell r="C6285" t="str">
            <v>0733</v>
          </cell>
          <cell r="D6285" t="str">
            <v>47732</v>
          </cell>
          <cell r="E6285">
            <v>290106</v>
          </cell>
          <cell r="F6285">
            <v>31</v>
          </cell>
          <cell r="G6285">
            <v>19.96</v>
          </cell>
          <cell r="I6285">
            <v>19.96</v>
          </cell>
        </row>
        <row r="6286">
          <cell r="B6286" t="str">
            <v>0771</v>
          </cell>
          <cell r="C6286" t="str">
            <v>Crecibol</v>
          </cell>
          <cell r="D6286" t="str">
            <v/>
          </cell>
        </row>
        <row r="6287">
          <cell r="B6287" t="str">
            <v/>
          </cell>
          <cell r="C6287" t="str">
            <v>0706</v>
          </cell>
          <cell r="D6287" t="str">
            <v>47732</v>
          </cell>
          <cell r="E6287">
            <v>290106</v>
          </cell>
          <cell r="F6287">
            <v>34</v>
          </cell>
          <cell r="G6287">
            <v>11.5</v>
          </cell>
          <cell r="H6287">
            <v>40</v>
          </cell>
          <cell r="I6287">
            <v>11.5</v>
          </cell>
        </row>
        <row r="6288">
          <cell r="B6288" t="str">
            <v>0775</v>
          </cell>
          <cell r="C6288" t="str">
            <v>Univit A D3 E</v>
          </cell>
          <cell r="D6288" t="str">
            <v/>
          </cell>
        </row>
        <row r="6289">
          <cell r="B6289" t="str">
            <v/>
          </cell>
          <cell r="C6289" t="str">
            <v>0719</v>
          </cell>
          <cell r="D6289" t="str">
            <v>47732</v>
          </cell>
          <cell r="E6289">
            <v>290106</v>
          </cell>
          <cell r="F6289">
            <v>31</v>
          </cell>
          <cell r="G6289">
            <v>4.8499999999999996</v>
          </cell>
          <cell r="I6289">
            <v>5.25</v>
          </cell>
        </row>
        <row r="6290">
          <cell r="B6290" t="str">
            <v/>
          </cell>
          <cell r="C6290" t="str">
            <v>0720</v>
          </cell>
          <cell r="D6290" t="str">
            <v>47732</v>
          </cell>
          <cell r="E6290">
            <v>290106</v>
          </cell>
          <cell r="F6290">
            <v>31</v>
          </cell>
          <cell r="G6290">
            <v>6.64</v>
          </cell>
          <cell r="I6290">
            <v>6.64</v>
          </cell>
        </row>
        <row r="6291">
          <cell r="B6291" t="str">
            <v>0776</v>
          </cell>
          <cell r="C6291" t="str">
            <v>Equilibium</v>
          </cell>
          <cell r="D6291" t="str">
            <v/>
          </cell>
        </row>
        <row r="6292">
          <cell r="B6292" t="str">
            <v/>
          </cell>
          <cell r="C6292" t="str">
            <v>0705</v>
          </cell>
          <cell r="D6292" t="str">
            <v>47732</v>
          </cell>
          <cell r="E6292">
            <v>290106</v>
          </cell>
          <cell r="F6292">
            <v>10</v>
          </cell>
          <cell r="G6292">
            <v>12.6</v>
          </cell>
          <cell r="H6292">
            <v>6</v>
          </cell>
          <cell r="I6292">
            <v>12.6</v>
          </cell>
        </row>
        <row r="6293">
          <cell r="B6293" t="str">
            <v/>
          </cell>
          <cell r="C6293" t="str">
            <v>0709</v>
          </cell>
          <cell r="D6293" t="str">
            <v>47732</v>
          </cell>
          <cell r="E6293">
            <v>290106</v>
          </cell>
          <cell r="F6293">
            <v>10</v>
          </cell>
          <cell r="G6293">
            <v>11.25</v>
          </cell>
          <cell r="H6293">
            <v>20</v>
          </cell>
          <cell r="I6293">
            <v>11.25</v>
          </cell>
        </row>
        <row r="6294">
          <cell r="B6294" t="str">
            <v>0810</v>
          </cell>
          <cell r="C6294" t="str">
            <v>Chadine</v>
          </cell>
          <cell r="D6294" t="str">
            <v/>
          </cell>
        </row>
        <row r="6295">
          <cell r="B6295" t="str">
            <v/>
          </cell>
          <cell r="C6295" t="str">
            <v>0709</v>
          </cell>
          <cell r="D6295" t="str">
            <v>47732</v>
          </cell>
          <cell r="E6295">
            <v>280212</v>
          </cell>
          <cell r="F6295">
            <v>4</v>
          </cell>
          <cell r="G6295">
            <v>11.05</v>
          </cell>
          <cell r="H6295">
            <v>55</v>
          </cell>
          <cell r="I6295">
            <v>11.05</v>
          </cell>
        </row>
        <row r="6296">
          <cell r="C6296" t="str">
            <v>0724</v>
          </cell>
          <cell r="D6296" t="str">
            <v>47732</v>
          </cell>
          <cell r="E6296">
            <v>280212</v>
          </cell>
          <cell r="F6296">
            <v>4</v>
          </cell>
        </row>
        <row r="6297">
          <cell r="C6297" t="str">
            <v>0732</v>
          </cell>
          <cell r="D6297" t="str">
            <v>47732</v>
          </cell>
          <cell r="E6297">
            <v>280212</v>
          </cell>
          <cell r="F6297">
            <v>4</v>
          </cell>
          <cell r="G6297">
            <v>9</v>
          </cell>
          <cell r="H6297">
            <v>15</v>
          </cell>
          <cell r="I6297">
            <v>9</v>
          </cell>
        </row>
        <row r="6298">
          <cell r="B6298" t="str">
            <v>0813</v>
          </cell>
          <cell r="C6298" t="str">
            <v>Beladine</v>
          </cell>
          <cell r="D6298" t="str">
            <v/>
          </cell>
        </row>
        <row r="6299">
          <cell r="C6299" t="str">
            <v>0724</v>
          </cell>
          <cell r="D6299" t="str">
            <v>47732</v>
          </cell>
          <cell r="E6299">
            <v>280212</v>
          </cell>
          <cell r="F6299">
            <v>4</v>
          </cell>
        </row>
        <row r="6300">
          <cell r="B6300" t="str">
            <v>0901</v>
          </cell>
          <cell r="C6300" t="str">
            <v>2-4-D</v>
          </cell>
          <cell r="D6300" t="str">
            <v/>
          </cell>
        </row>
        <row r="6301">
          <cell r="B6301" t="str">
            <v/>
          </cell>
          <cell r="C6301" t="str">
            <v>0702</v>
          </cell>
          <cell r="D6301" t="str">
            <v>47732</v>
          </cell>
          <cell r="E6301">
            <v>280211</v>
          </cell>
          <cell r="F6301">
            <v>45</v>
          </cell>
          <cell r="H6301">
            <v>1</v>
          </cell>
        </row>
        <row r="6302">
          <cell r="B6302" t="str">
            <v/>
          </cell>
          <cell r="C6302" t="str">
            <v>0706</v>
          </cell>
          <cell r="D6302" t="str">
            <v>47732</v>
          </cell>
          <cell r="E6302">
            <v>280211</v>
          </cell>
          <cell r="F6302">
            <v>45</v>
          </cell>
          <cell r="G6302">
            <v>15.5</v>
          </cell>
          <cell r="H6302">
            <v>100</v>
          </cell>
          <cell r="I6302">
            <v>15.5</v>
          </cell>
        </row>
        <row r="6303">
          <cell r="B6303" t="str">
            <v/>
          </cell>
          <cell r="C6303" t="str">
            <v>0707</v>
          </cell>
          <cell r="D6303" t="str">
            <v>47732</v>
          </cell>
          <cell r="E6303">
            <v>280211</v>
          </cell>
          <cell r="F6303">
            <v>45</v>
          </cell>
          <cell r="G6303">
            <v>16.5</v>
          </cell>
          <cell r="H6303">
            <v>500</v>
          </cell>
          <cell r="I6303">
            <v>16.5</v>
          </cell>
        </row>
        <row r="6304">
          <cell r="B6304" t="str">
            <v/>
          </cell>
          <cell r="C6304" t="str">
            <v>0709</v>
          </cell>
          <cell r="D6304" t="str">
            <v>47732</v>
          </cell>
          <cell r="E6304">
            <v>280211</v>
          </cell>
          <cell r="F6304">
            <v>45</v>
          </cell>
          <cell r="G6304">
            <v>15.25</v>
          </cell>
          <cell r="H6304">
            <v>195</v>
          </cell>
          <cell r="I6304">
            <v>15.25</v>
          </cell>
        </row>
        <row r="6305">
          <cell r="B6305" t="str">
            <v/>
          </cell>
          <cell r="C6305" t="str">
            <v>0719</v>
          </cell>
          <cell r="D6305" t="str">
            <v>47732</v>
          </cell>
          <cell r="E6305">
            <v>280211</v>
          </cell>
          <cell r="F6305">
            <v>45</v>
          </cell>
          <cell r="G6305">
            <v>15.5</v>
          </cell>
          <cell r="I6305">
            <v>17</v>
          </cell>
        </row>
        <row r="6306">
          <cell r="B6306" t="str">
            <v/>
          </cell>
          <cell r="C6306" t="str">
            <v>0720</v>
          </cell>
          <cell r="D6306" t="str">
            <v>47732</v>
          </cell>
          <cell r="E6306">
            <v>280211</v>
          </cell>
          <cell r="F6306">
            <v>45</v>
          </cell>
          <cell r="G6306">
            <v>16.32</v>
          </cell>
          <cell r="I6306">
            <v>16.32</v>
          </cell>
        </row>
        <row r="6307">
          <cell r="B6307" t="str">
            <v/>
          </cell>
          <cell r="C6307" t="str">
            <v>0733</v>
          </cell>
          <cell r="D6307" t="str">
            <v>47732</v>
          </cell>
          <cell r="E6307">
            <v>280211</v>
          </cell>
          <cell r="F6307">
            <v>45</v>
          </cell>
          <cell r="G6307">
            <v>16.32</v>
          </cell>
          <cell r="I6307">
            <v>16.32</v>
          </cell>
        </row>
        <row r="6308">
          <cell r="B6308" t="str">
            <v/>
          </cell>
          <cell r="C6308" t="str">
            <v>0736</v>
          </cell>
          <cell r="D6308" t="str">
            <v>47732</v>
          </cell>
          <cell r="E6308">
            <v>280211</v>
          </cell>
          <cell r="F6308">
            <v>45</v>
          </cell>
          <cell r="G6308">
            <v>16.5</v>
          </cell>
          <cell r="H6308">
            <v>40</v>
          </cell>
          <cell r="I6308">
            <v>16.5</v>
          </cell>
        </row>
        <row r="6309">
          <cell r="B6309" t="str">
            <v/>
          </cell>
          <cell r="C6309" t="str">
            <v>0738</v>
          </cell>
          <cell r="D6309" t="str">
            <v>47732</v>
          </cell>
          <cell r="E6309">
            <v>280211</v>
          </cell>
          <cell r="F6309">
            <v>45</v>
          </cell>
          <cell r="G6309">
            <v>18.5</v>
          </cell>
          <cell r="H6309">
            <v>40</v>
          </cell>
          <cell r="I6309">
            <v>18.5</v>
          </cell>
        </row>
        <row r="6311">
          <cell r="B6311" t="str">
            <v/>
          </cell>
          <cell r="C6311" t="str">
            <v>0742</v>
          </cell>
          <cell r="D6311" t="str">
            <v>47732</v>
          </cell>
          <cell r="E6311">
            <v>280211</v>
          </cell>
          <cell r="F6311">
            <v>45</v>
          </cell>
          <cell r="G6311">
            <v>15</v>
          </cell>
          <cell r="H6311">
            <v>36</v>
          </cell>
          <cell r="I6311">
            <v>16.95</v>
          </cell>
        </row>
        <row r="6312">
          <cell r="B6312" t="str">
            <v/>
          </cell>
          <cell r="C6312" t="str">
            <v>0747</v>
          </cell>
          <cell r="D6312" t="str">
            <v>47732</v>
          </cell>
          <cell r="E6312">
            <v>280211</v>
          </cell>
          <cell r="F6312">
            <v>45</v>
          </cell>
          <cell r="G6312">
            <v>17.5</v>
          </cell>
          <cell r="I6312">
            <v>17.5</v>
          </cell>
        </row>
        <row r="6313">
          <cell r="B6313" t="str">
            <v>0902</v>
          </cell>
          <cell r="C6313" t="str">
            <v>Tordón</v>
          </cell>
          <cell r="D6313" t="str">
            <v/>
          </cell>
        </row>
        <row r="6314">
          <cell r="C6314" t="str">
            <v>0706</v>
          </cell>
          <cell r="D6314" t="str">
            <v>47732</v>
          </cell>
          <cell r="E6314">
            <v>280211</v>
          </cell>
          <cell r="F6314">
            <v>45</v>
          </cell>
          <cell r="G6314">
            <v>45</v>
          </cell>
          <cell r="H6314">
            <v>100</v>
          </cell>
          <cell r="I6314">
            <v>45</v>
          </cell>
        </row>
        <row r="6315">
          <cell r="C6315" t="str">
            <v>0707</v>
          </cell>
          <cell r="D6315" t="str">
            <v>47732</v>
          </cell>
          <cell r="E6315">
            <v>280211</v>
          </cell>
          <cell r="F6315">
            <v>45</v>
          </cell>
          <cell r="G6315">
            <v>46</v>
          </cell>
          <cell r="H6315">
            <v>120</v>
          </cell>
          <cell r="I6315">
            <v>44</v>
          </cell>
        </row>
        <row r="6316">
          <cell r="C6316" t="str">
            <v>0720</v>
          </cell>
          <cell r="D6316" t="str">
            <v>47732</v>
          </cell>
          <cell r="E6316">
            <v>280211</v>
          </cell>
          <cell r="F6316">
            <v>45</v>
          </cell>
          <cell r="G6316">
            <v>45.4</v>
          </cell>
          <cell r="I6316">
            <v>45.4</v>
          </cell>
        </row>
        <row r="6317">
          <cell r="C6317" t="str">
            <v>0730</v>
          </cell>
          <cell r="D6317" t="str">
            <v>47732</v>
          </cell>
          <cell r="E6317">
            <v>280211</v>
          </cell>
          <cell r="F6317">
            <v>45</v>
          </cell>
        </row>
        <row r="6318">
          <cell r="C6318" t="str">
            <v>0731</v>
          </cell>
          <cell r="D6318" t="str">
            <v>47732</v>
          </cell>
          <cell r="E6318">
            <v>280211</v>
          </cell>
          <cell r="F6318">
            <v>45</v>
          </cell>
          <cell r="H6318">
            <v>18</v>
          </cell>
        </row>
        <row r="6319">
          <cell r="C6319" t="str">
            <v>0733</v>
          </cell>
          <cell r="D6319" t="str">
            <v>47732</v>
          </cell>
          <cell r="E6319">
            <v>280211</v>
          </cell>
          <cell r="F6319">
            <v>45</v>
          </cell>
          <cell r="G6319">
            <v>45.4</v>
          </cell>
          <cell r="I6319">
            <v>45.4</v>
          </cell>
        </row>
        <row r="6320">
          <cell r="C6320" t="str">
            <v>0736</v>
          </cell>
          <cell r="D6320" t="str">
            <v>47732</v>
          </cell>
          <cell r="E6320">
            <v>280211</v>
          </cell>
          <cell r="F6320">
            <v>45</v>
          </cell>
          <cell r="G6320">
            <v>48.5</v>
          </cell>
          <cell r="H6320">
            <v>30</v>
          </cell>
          <cell r="I6320">
            <v>48.95</v>
          </cell>
        </row>
        <row r="6321">
          <cell r="C6321" t="str">
            <v>0742</v>
          </cell>
          <cell r="D6321" t="str">
            <v>47732</v>
          </cell>
          <cell r="E6321">
            <v>280211</v>
          </cell>
          <cell r="F6321">
            <v>45</v>
          </cell>
          <cell r="G6321">
            <v>46</v>
          </cell>
          <cell r="H6321">
            <v>24</v>
          </cell>
          <cell r="I6321">
            <v>49.95</v>
          </cell>
        </row>
        <row r="6322">
          <cell r="C6322" t="str">
            <v>0744</v>
          </cell>
          <cell r="D6322" t="str">
            <v>47732</v>
          </cell>
          <cell r="E6322">
            <v>280211</v>
          </cell>
          <cell r="F6322">
            <v>45</v>
          </cell>
          <cell r="G6322">
            <v>49.5</v>
          </cell>
          <cell r="H6322">
            <v>24</v>
          </cell>
          <cell r="I6322">
            <v>49.5</v>
          </cell>
        </row>
        <row r="6323">
          <cell r="C6323" t="str">
            <v>0745</v>
          </cell>
          <cell r="D6323" t="str">
            <v>47732</v>
          </cell>
          <cell r="E6323">
            <v>280211</v>
          </cell>
          <cell r="F6323">
            <v>45</v>
          </cell>
          <cell r="G6323">
            <v>48</v>
          </cell>
          <cell r="I6323">
            <v>48</v>
          </cell>
        </row>
        <row r="6324">
          <cell r="C6324" t="str">
            <v>0747</v>
          </cell>
          <cell r="D6324" t="str">
            <v>47732</v>
          </cell>
          <cell r="E6324">
            <v>280211</v>
          </cell>
          <cell r="F6324">
            <v>45</v>
          </cell>
          <cell r="G6324">
            <v>45</v>
          </cell>
          <cell r="I6324">
            <v>45</v>
          </cell>
        </row>
        <row r="6325">
          <cell r="C6325" t="str">
            <v>0748</v>
          </cell>
          <cell r="D6325" t="str">
            <v>47732</v>
          </cell>
          <cell r="E6325">
            <v>280211</v>
          </cell>
          <cell r="F6325">
            <v>45</v>
          </cell>
          <cell r="G6325">
            <v>48</v>
          </cell>
          <cell r="H6325">
            <v>20</v>
          </cell>
          <cell r="I6325">
            <v>48</v>
          </cell>
        </row>
        <row r="6326">
          <cell r="B6326" t="str">
            <v>0903</v>
          </cell>
          <cell r="C6326" t="str">
            <v>Ferquat</v>
          </cell>
          <cell r="D6326" t="str">
            <v/>
          </cell>
        </row>
        <row r="6327">
          <cell r="C6327" t="str">
            <v>0706</v>
          </cell>
          <cell r="D6327" t="str">
            <v>47732</v>
          </cell>
          <cell r="E6327">
            <v>280211</v>
          </cell>
          <cell r="F6327">
            <v>45</v>
          </cell>
          <cell r="G6327">
            <v>21</v>
          </cell>
          <cell r="H6327">
            <v>100</v>
          </cell>
          <cell r="I6327">
            <v>21</v>
          </cell>
        </row>
        <row r="6328">
          <cell r="C6328" t="str">
            <v>0719</v>
          </cell>
          <cell r="D6328" t="str">
            <v>47732</v>
          </cell>
          <cell r="E6328">
            <v>280211</v>
          </cell>
          <cell r="F6328">
            <v>45</v>
          </cell>
          <cell r="G6328">
            <v>18.5</v>
          </cell>
          <cell r="I6328">
            <v>20</v>
          </cell>
        </row>
        <row r="6329">
          <cell r="B6329" t="str">
            <v>0905</v>
          </cell>
          <cell r="C6329" t="str">
            <v>Propanil</v>
          </cell>
          <cell r="D6329" t="str">
            <v/>
          </cell>
        </row>
        <row r="6330">
          <cell r="C6330" t="str">
            <v>0706</v>
          </cell>
          <cell r="D6330" t="str">
            <v>47732</v>
          </cell>
          <cell r="E6330">
            <v>280211</v>
          </cell>
          <cell r="F6330">
            <v>45</v>
          </cell>
          <cell r="G6330">
            <v>32</v>
          </cell>
          <cell r="H6330">
            <v>30</v>
          </cell>
          <cell r="I6330">
            <v>32</v>
          </cell>
        </row>
        <row r="6331">
          <cell r="C6331" t="str">
            <v>0742</v>
          </cell>
          <cell r="D6331" t="str">
            <v>47732</v>
          </cell>
          <cell r="E6331">
            <v>280211</v>
          </cell>
          <cell r="F6331">
            <v>45</v>
          </cell>
          <cell r="G6331">
            <v>29.5</v>
          </cell>
          <cell r="H6331">
            <v>36</v>
          </cell>
          <cell r="I6331">
            <v>31.5</v>
          </cell>
        </row>
        <row r="6332">
          <cell r="B6332" t="str">
            <v>0906</v>
          </cell>
          <cell r="C6332" t="str">
            <v>Paraquat</v>
          </cell>
          <cell r="D6332" t="str">
            <v/>
          </cell>
        </row>
        <row r="6333">
          <cell r="C6333" t="str">
            <v>0719</v>
          </cell>
          <cell r="D6333" t="str">
            <v>47732</v>
          </cell>
          <cell r="E6333">
            <v>280211</v>
          </cell>
          <cell r="F6333">
            <v>45</v>
          </cell>
          <cell r="G6333">
            <v>18</v>
          </cell>
          <cell r="I6333">
            <v>19.5</v>
          </cell>
        </row>
        <row r="6334">
          <cell r="C6334" t="str">
            <v>0720</v>
          </cell>
          <cell r="D6334" t="str">
            <v>47732</v>
          </cell>
          <cell r="E6334">
            <v>280211</v>
          </cell>
          <cell r="F6334">
            <v>45</v>
          </cell>
          <cell r="G6334">
            <v>21.98</v>
          </cell>
          <cell r="I6334">
            <v>21.98</v>
          </cell>
        </row>
        <row r="6335">
          <cell r="C6335" t="str">
            <v>0730</v>
          </cell>
          <cell r="D6335" t="str">
            <v>47732</v>
          </cell>
          <cell r="E6335">
            <v>280211</v>
          </cell>
          <cell r="F6335">
            <v>45</v>
          </cell>
        </row>
        <row r="6336">
          <cell r="C6336" t="str">
            <v>0731</v>
          </cell>
          <cell r="D6336" t="str">
            <v>47732</v>
          </cell>
          <cell r="E6336">
            <v>280211</v>
          </cell>
          <cell r="F6336">
            <v>45</v>
          </cell>
          <cell r="G6336">
            <v>18.75</v>
          </cell>
          <cell r="H6336">
            <v>24</v>
          </cell>
          <cell r="I6336">
            <v>19.5</v>
          </cell>
        </row>
        <row r="6337">
          <cell r="C6337" t="str">
            <v>0736</v>
          </cell>
          <cell r="D6337" t="str">
            <v>47732</v>
          </cell>
          <cell r="E6337">
            <v>280211</v>
          </cell>
          <cell r="F6337">
            <v>45</v>
          </cell>
          <cell r="G6337">
            <v>21</v>
          </cell>
          <cell r="H6337">
            <v>50</v>
          </cell>
          <cell r="I6337">
            <v>21</v>
          </cell>
        </row>
        <row r="6338">
          <cell r="C6338" t="str">
            <v>0740</v>
          </cell>
          <cell r="D6338" t="str">
            <v>47732</v>
          </cell>
          <cell r="E6338">
            <v>280211</v>
          </cell>
          <cell r="F6338">
            <v>45</v>
          </cell>
        </row>
        <row r="6339">
          <cell r="C6339" t="str">
            <v>0744</v>
          </cell>
          <cell r="D6339" t="str">
            <v>47732</v>
          </cell>
          <cell r="E6339">
            <v>280211</v>
          </cell>
          <cell r="F6339">
            <v>45</v>
          </cell>
          <cell r="G6339">
            <v>19.95</v>
          </cell>
          <cell r="H6339">
            <v>20</v>
          </cell>
          <cell r="I6339">
            <v>19.95</v>
          </cell>
        </row>
        <row r="6340">
          <cell r="C6340" t="str">
            <v>0745</v>
          </cell>
          <cell r="D6340" t="str">
            <v>47732</v>
          </cell>
          <cell r="E6340">
            <v>280211</v>
          </cell>
          <cell r="F6340">
            <v>45</v>
          </cell>
          <cell r="G6340">
            <v>24</v>
          </cell>
          <cell r="I6340">
            <v>24</v>
          </cell>
        </row>
        <row r="6341">
          <cell r="B6341" t="str">
            <v>0907</v>
          </cell>
          <cell r="C6341" t="str">
            <v>Roundup</v>
          </cell>
          <cell r="D6341" t="str">
            <v/>
          </cell>
        </row>
        <row r="6342">
          <cell r="C6342" t="str">
            <v>0706</v>
          </cell>
          <cell r="D6342" t="str">
            <v>47732</v>
          </cell>
          <cell r="E6342">
            <v>280211</v>
          </cell>
          <cell r="F6342">
            <v>45</v>
          </cell>
          <cell r="G6342">
            <v>23</v>
          </cell>
          <cell r="H6342">
            <v>20</v>
          </cell>
          <cell r="I6342">
            <v>23</v>
          </cell>
        </row>
        <row r="6343">
          <cell r="C6343" t="str">
            <v>0707</v>
          </cell>
          <cell r="D6343" t="str">
            <v>47732</v>
          </cell>
          <cell r="E6343">
            <v>280211</v>
          </cell>
          <cell r="F6343">
            <v>45</v>
          </cell>
          <cell r="G6343">
            <v>21.5</v>
          </cell>
          <cell r="H6343">
            <v>60</v>
          </cell>
          <cell r="I6343">
            <v>21.5</v>
          </cell>
        </row>
        <row r="6344">
          <cell r="C6344" t="str">
            <v>0731</v>
          </cell>
          <cell r="D6344" t="str">
            <v>47732</v>
          </cell>
          <cell r="E6344">
            <v>280211</v>
          </cell>
          <cell r="F6344">
            <v>45</v>
          </cell>
          <cell r="G6344">
            <v>25.5</v>
          </cell>
          <cell r="H6344">
            <v>18</v>
          </cell>
          <cell r="I6344">
            <v>25.5</v>
          </cell>
        </row>
        <row r="6345">
          <cell r="B6345" t="str">
            <v>0909</v>
          </cell>
          <cell r="C6345" t="str">
            <v>Gramoxone</v>
          </cell>
          <cell r="D6345" t="str">
            <v/>
          </cell>
        </row>
        <row r="6346">
          <cell r="C6346" t="str">
            <v>0719</v>
          </cell>
          <cell r="D6346" t="str">
            <v>47732</v>
          </cell>
          <cell r="E6346">
            <v>280211</v>
          </cell>
          <cell r="F6346">
            <v>4</v>
          </cell>
          <cell r="G6346">
            <v>5.25</v>
          </cell>
          <cell r="I6346">
            <v>5.75</v>
          </cell>
        </row>
        <row r="6347">
          <cell r="C6347" t="str">
            <v>0730</v>
          </cell>
          <cell r="D6347" t="str">
            <v>47732</v>
          </cell>
          <cell r="E6347">
            <v>280211</v>
          </cell>
          <cell r="F6347">
            <v>4</v>
          </cell>
          <cell r="G6347">
            <v>6.5</v>
          </cell>
          <cell r="I6347">
            <v>6.5</v>
          </cell>
        </row>
        <row r="6348">
          <cell r="C6348" t="str">
            <v>0731</v>
          </cell>
          <cell r="D6348" t="str">
            <v>47732</v>
          </cell>
          <cell r="E6348">
            <v>280211</v>
          </cell>
          <cell r="F6348">
            <v>4</v>
          </cell>
          <cell r="G6348">
            <v>7.75</v>
          </cell>
          <cell r="H6348">
            <v>36</v>
          </cell>
          <cell r="I6348">
            <v>8.75</v>
          </cell>
        </row>
        <row r="6349">
          <cell r="B6349" t="str">
            <v>0910</v>
          </cell>
          <cell r="C6349" t="str">
            <v>Gesaprim</v>
          </cell>
          <cell r="D6349" t="str">
            <v/>
          </cell>
        </row>
        <row r="6350">
          <cell r="C6350" t="str">
            <v>0706</v>
          </cell>
          <cell r="D6350" t="str">
            <v>47732</v>
          </cell>
          <cell r="E6350">
            <v>280211</v>
          </cell>
          <cell r="F6350">
            <v>4</v>
          </cell>
          <cell r="G6350">
            <v>6.5</v>
          </cell>
          <cell r="H6350">
            <v>200</v>
          </cell>
          <cell r="I6350">
            <v>6.5</v>
          </cell>
        </row>
        <row r="6351">
          <cell r="C6351" t="str">
            <v>0723</v>
          </cell>
          <cell r="D6351" t="str">
            <v>47732</v>
          </cell>
          <cell r="E6351">
            <v>280211</v>
          </cell>
          <cell r="F6351">
            <v>4</v>
          </cell>
          <cell r="G6351">
            <v>7.35</v>
          </cell>
          <cell r="H6351">
            <v>24</v>
          </cell>
          <cell r="I6351">
            <v>7.35</v>
          </cell>
        </row>
        <row r="6352">
          <cell r="C6352" t="str">
            <v>0730</v>
          </cell>
          <cell r="D6352" t="str">
            <v>47732</v>
          </cell>
          <cell r="E6352">
            <v>280211</v>
          </cell>
          <cell r="F6352">
            <v>4</v>
          </cell>
          <cell r="G6352">
            <v>6.5</v>
          </cell>
          <cell r="I6352">
            <v>6.5</v>
          </cell>
        </row>
        <row r="6353">
          <cell r="C6353" t="str">
            <v>0731</v>
          </cell>
          <cell r="D6353" t="str">
            <v>47732</v>
          </cell>
          <cell r="E6353">
            <v>280211</v>
          </cell>
          <cell r="F6353">
            <v>4</v>
          </cell>
          <cell r="G6353">
            <v>6.95</v>
          </cell>
          <cell r="H6353">
            <v>24</v>
          </cell>
          <cell r="I6353">
            <v>7.25</v>
          </cell>
        </row>
        <row r="6354">
          <cell r="C6354" t="str">
            <v>0739</v>
          </cell>
          <cell r="D6354" t="str">
            <v>47732</v>
          </cell>
          <cell r="E6354">
            <v>280211</v>
          </cell>
          <cell r="F6354">
            <v>4</v>
          </cell>
          <cell r="G6354">
            <v>6.05</v>
          </cell>
          <cell r="H6354">
            <v>132</v>
          </cell>
          <cell r="I6354">
            <v>6.05</v>
          </cell>
        </row>
        <row r="6357">
          <cell r="B6357" t="str">
            <v>0916</v>
          </cell>
          <cell r="C6357" t="str">
            <v>Clincher</v>
          </cell>
          <cell r="D6357" t="str">
            <v/>
          </cell>
        </row>
        <row r="6358">
          <cell r="C6358" t="str">
            <v>0744</v>
          </cell>
          <cell r="D6358" t="str">
            <v>47732</v>
          </cell>
          <cell r="E6358">
            <v>280211</v>
          </cell>
          <cell r="F6358">
            <v>4</v>
          </cell>
          <cell r="G6358">
            <v>50</v>
          </cell>
          <cell r="H6358">
            <v>20</v>
          </cell>
          <cell r="I6358">
            <v>50</v>
          </cell>
        </row>
        <row r="6359">
          <cell r="B6359" t="str">
            <v>0918</v>
          </cell>
          <cell r="C6359" t="str">
            <v>Diuron 80 WP y 80 WG</v>
          </cell>
          <cell r="D6359" t="str">
            <v/>
          </cell>
        </row>
        <row r="6360">
          <cell r="C6360" t="str">
            <v>0706</v>
          </cell>
          <cell r="D6360" t="str">
            <v>47732</v>
          </cell>
          <cell r="E6360">
            <v>280211</v>
          </cell>
          <cell r="F6360">
            <v>16</v>
          </cell>
          <cell r="G6360">
            <v>11.5</v>
          </cell>
          <cell r="H6360">
            <v>60</v>
          </cell>
          <cell r="I6360">
            <v>11.5</v>
          </cell>
        </row>
        <row r="6361">
          <cell r="C6361" t="str">
            <v>0719</v>
          </cell>
          <cell r="D6361" t="str">
            <v>47732</v>
          </cell>
          <cell r="E6361">
            <v>280211</v>
          </cell>
          <cell r="F6361">
            <v>16</v>
          </cell>
        </row>
        <row r="6362">
          <cell r="C6362" t="str">
            <v>0738</v>
          </cell>
          <cell r="D6362" t="str">
            <v>47732</v>
          </cell>
          <cell r="E6362">
            <v>280211</v>
          </cell>
          <cell r="F6362">
            <v>16</v>
          </cell>
          <cell r="G6362">
            <v>14</v>
          </cell>
          <cell r="H6362">
            <v>20</v>
          </cell>
          <cell r="I6362">
            <v>14</v>
          </cell>
        </row>
        <row r="6363">
          <cell r="B6363" t="str">
            <v>0920</v>
          </cell>
          <cell r="C6363" t="str">
            <v>Fusilade 12.5 EC</v>
          </cell>
          <cell r="D6363" t="str">
            <v/>
          </cell>
        </row>
        <row r="6364">
          <cell r="C6364" t="str">
            <v>0706</v>
          </cell>
          <cell r="D6364" t="str">
            <v>47732</v>
          </cell>
          <cell r="E6364">
            <v>280211</v>
          </cell>
          <cell r="F6364">
            <v>42</v>
          </cell>
          <cell r="G6364">
            <v>12.5</v>
          </cell>
          <cell r="H6364">
            <v>30</v>
          </cell>
          <cell r="I6364">
            <v>12.5</v>
          </cell>
        </row>
        <row r="6365">
          <cell r="C6365" t="str">
            <v>0731</v>
          </cell>
          <cell r="D6365" t="str">
            <v>47732</v>
          </cell>
          <cell r="E6365">
            <v>280211</v>
          </cell>
          <cell r="F6365">
            <v>42</v>
          </cell>
          <cell r="G6365">
            <v>12.95</v>
          </cell>
          <cell r="H6365">
            <v>48</v>
          </cell>
          <cell r="I6365">
            <v>12.95</v>
          </cell>
        </row>
        <row r="6366">
          <cell r="C6366" t="str">
            <v>0733</v>
          </cell>
          <cell r="D6366" t="str">
            <v>47732</v>
          </cell>
          <cell r="E6366">
            <v>280211</v>
          </cell>
          <cell r="F6366">
            <v>42</v>
          </cell>
        </row>
        <row r="6367">
          <cell r="C6367" t="str">
            <v>0739</v>
          </cell>
          <cell r="D6367" t="str">
            <v>47732</v>
          </cell>
          <cell r="E6367">
            <v>280211</v>
          </cell>
          <cell r="F6367">
            <v>42</v>
          </cell>
          <cell r="G6367">
            <v>12.55</v>
          </cell>
          <cell r="H6367">
            <v>8</v>
          </cell>
          <cell r="I6367">
            <v>12.55</v>
          </cell>
        </row>
        <row r="6368">
          <cell r="C6368" t="str">
            <v>0742</v>
          </cell>
          <cell r="D6368" t="str">
            <v>47732</v>
          </cell>
          <cell r="E6368">
            <v>280211</v>
          </cell>
          <cell r="F6368">
            <v>42</v>
          </cell>
          <cell r="G6368">
            <v>12.95</v>
          </cell>
          <cell r="H6368">
            <v>20</v>
          </cell>
          <cell r="I6368">
            <v>12.95</v>
          </cell>
        </row>
        <row r="6369">
          <cell r="B6369" t="str">
            <v>0921</v>
          </cell>
          <cell r="C6369" t="str">
            <v>Galant 12 EC</v>
          </cell>
          <cell r="D6369" t="str">
            <v/>
          </cell>
        </row>
        <row r="6370">
          <cell r="C6370" t="str">
            <v>0733</v>
          </cell>
          <cell r="D6370" t="str">
            <v>47732</v>
          </cell>
          <cell r="E6370">
            <v>280211</v>
          </cell>
          <cell r="F6370">
            <v>4</v>
          </cell>
          <cell r="G6370">
            <v>12.58</v>
          </cell>
          <cell r="I6370">
            <v>12.58</v>
          </cell>
        </row>
        <row r="6371">
          <cell r="C6371" t="str">
            <v>0744</v>
          </cell>
          <cell r="D6371" t="str">
            <v>47732</v>
          </cell>
          <cell r="E6371">
            <v>280211</v>
          </cell>
          <cell r="F6371">
            <v>4</v>
          </cell>
          <cell r="G6371">
            <v>15</v>
          </cell>
          <cell r="H6371">
            <v>12</v>
          </cell>
          <cell r="I6371">
            <v>15</v>
          </cell>
        </row>
        <row r="6374">
          <cell r="B6374" t="str">
            <v>0926</v>
          </cell>
          <cell r="C6374" t="str">
            <v>Pilarxone</v>
          </cell>
          <cell r="D6374" t="str">
            <v/>
          </cell>
        </row>
        <row r="6375">
          <cell r="C6375" t="str">
            <v>0706</v>
          </cell>
          <cell r="D6375" t="str">
            <v>47732</v>
          </cell>
          <cell r="E6375">
            <v>280211</v>
          </cell>
          <cell r="F6375">
            <v>4</v>
          </cell>
          <cell r="H6375">
            <v>50</v>
          </cell>
        </row>
        <row r="6376">
          <cell r="C6376" t="str">
            <v>0738</v>
          </cell>
          <cell r="D6376" t="str">
            <v>47732</v>
          </cell>
          <cell r="E6376">
            <v>280211</v>
          </cell>
          <cell r="F6376">
            <v>4</v>
          </cell>
          <cell r="G6376">
            <v>7.5</v>
          </cell>
          <cell r="H6376">
            <v>20</v>
          </cell>
          <cell r="I6376">
            <v>7.5</v>
          </cell>
        </row>
        <row r="6377">
          <cell r="B6377" t="str">
            <v>0942</v>
          </cell>
          <cell r="C6377" t="str">
            <v>Glisofato</v>
          </cell>
          <cell r="D6377" t="str">
            <v/>
          </cell>
        </row>
        <row r="6378">
          <cell r="C6378" t="str">
            <v>0719</v>
          </cell>
          <cell r="D6378" t="str">
            <v>47732</v>
          </cell>
          <cell r="E6378">
            <v>280211</v>
          </cell>
          <cell r="F6378">
            <v>4</v>
          </cell>
        </row>
        <row r="6379">
          <cell r="C6379" t="str">
            <v>0720</v>
          </cell>
          <cell r="D6379" t="str">
            <v>47732</v>
          </cell>
          <cell r="E6379">
            <v>280211</v>
          </cell>
          <cell r="F6379">
            <v>4</v>
          </cell>
          <cell r="G6379">
            <v>4.58</v>
          </cell>
          <cell r="I6379">
            <v>4.58</v>
          </cell>
        </row>
        <row r="6380">
          <cell r="C6380" t="str">
            <v>0730</v>
          </cell>
          <cell r="D6380" t="str">
            <v>47732</v>
          </cell>
          <cell r="E6380">
            <v>280211</v>
          </cell>
          <cell r="F6380">
            <v>4</v>
          </cell>
          <cell r="G6380">
            <v>5.5</v>
          </cell>
          <cell r="I6380">
            <v>5.5</v>
          </cell>
        </row>
        <row r="6381">
          <cell r="C6381" t="str">
            <v>0740</v>
          </cell>
          <cell r="D6381" t="str">
            <v>47732</v>
          </cell>
          <cell r="E6381">
            <v>280211</v>
          </cell>
          <cell r="F6381">
            <v>4</v>
          </cell>
          <cell r="G6381">
            <v>6</v>
          </cell>
          <cell r="I6381">
            <v>6</v>
          </cell>
        </row>
        <row r="6382">
          <cell r="B6382" t="str">
            <v>0968</v>
          </cell>
          <cell r="C6382" t="str">
            <v>Cupravit</v>
          </cell>
          <cell r="D6382" t="str">
            <v/>
          </cell>
        </row>
        <row r="6383">
          <cell r="C6383" t="str">
            <v>0731</v>
          </cell>
          <cell r="D6383" t="str">
            <v>47732</v>
          </cell>
          <cell r="E6383">
            <v>280210</v>
          </cell>
          <cell r="F6383">
            <v>16</v>
          </cell>
          <cell r="G6383">
            <v>10.95</v>
          </cell>
          <cell r="H6383">
            <v>18</v>
          </cell>
          <cell r="I6383">
            <v>10.95</v>
          </cell>
        </row>
        <row r="6384">
          <cell r="B6384" t="str">
            <v>0969</v>
          </cell>
          <cell r="C6384" t="str">
            <v>Manzanate D</v>
          </cell>
          <cell r="D6384" t="str">
            <v/>
          </cell>
        </row>
        <row r="6385">
          <cell r="C6385" t="str">
            <v>0730</v>
          </cell>
          <cell r="D6385" t="str">
            <v>47732</v>
          </cell>
          <cell r="E6385">
            <v>280210</v>
          </cell>
          <cell r="F6385">
            <v>16</v>
          </cell>
          <cell r="G6385">
            <v>8</v>
          </cell>
          <cell r="I6385">
            <v>8</v>
          </cell>
        </row>
        <row r="6386">
          <cell r="B6386" t="str">
            <v>0971</v>
          </cell>
          <cell r="C6386" t="str">
            <v>Ridomil</v>
          </cell>
          <cell r="D6386" t="str">
            <v/>
          </cell>
        </row>
        <row r="6387">
          <cell r="C6387" t="str">
            <v>0706</v>
          </cell>
          <cell r="D6387" t="str">
            <v>47732</v>
          </cell>
          <cell r="E6387">
            <v>280210</v>
          </cell>
          <cell r="F6387">
            <v>16</v>
          </cell>
          <cell r="G6387">
            <v>26.5</v>
          </cell>
          <cell r="H6387">
            <v>10</v>
          </cell>
          <cell r="I6387">
            <v>26.5</v>
          </cell>
        </row>
        <row r="6388">
          <cell r="C6388" t="str">
            <v>0720</v>
          </cell>
          <cell r="D6388" t="str">
            <v>47732</v>
          </cell>
          <cell r="E6388">
            <v>280210</v>
          </cell>
          <cell r="F6388">
            <v>16</v>
          </cell>
          <cell r="G6388">
            <v>28.2</v>
          </cell>
          <cell r="I6388">
            <v>28.2</v>
          </cell>
        </row>
        <row r="6389">
          <cell r="C6389" t="str">
            <v>0730</v>
          </cell>
          <cell r="D6389" t="str">
            <v>47732</v>
          </cell>
          <cell r="E6389">
            <v>280210</v>
          </cell>
          <cell r="F6389">
            <v>16</v>
          </cell>
        </row>
        <row r="6390">
          <cell r="C6390" t="str">
            <v>0731</v>
          </cell>
          <cell r="D6390" t="str">
            <v>47732</v>
          </cell>
          <cell r="E6390">
            <v>280210</v>
          </cell>
          <cell r="F6390">
            <v>16</v>
          </cell>
          <cell r="G6390">
            <v>29.5</v>
          </cell>
          <cell r="H6390">
            <v>20</v>
          </cell>
          <cell r="I6390">
            <v>29.5</v>
          </cell>
        </row>
        <row r="6391">
          <cell r="C6391" t="str">
            <v>0733</v>
          </cell>
          <cell r="D6391" t="str">
            <v>47732</v>
          </cell>
          <cell r="E6391">
            <v>280210</v>
          </cell>
          <cell r="F6391">
            <v>16</v>
          </cell>
          <cell r="G6391">
            <v>28.2</v>
          </cell>
          <cell r="I6391">
            <v>28.2</v>
          </cell>
        </row>
        <row r="6392">
          <cell r="B6392" t="str">
            <v>0976</v>
          </cell>
          <cell r="C6392" t="str">
            <v>Bravo 70</v>
          </cell>
          <cell r="D6392" t="str">
            <v/>
          </cell>
        </row>
        <row r="6393">
          <cell r="C6393" t="str">
            <v>0706</v>
          </cell>
          <cell r="D6393" t="str">
            <v>47732</v>
          </cell>
          <cell r="E6393">
            <v>280210</v>
          </cell>
          <cell r="F6393">
            <v>4</v>
          </cell>
          <cell r="G6393">
            <v>20</v>
          </cell>
          <cell r="H6393">
            <v>10</v>
          </cell>
          <cell r="I6393">
            <v>20</v>
          </cell>
        </row>
        <row r="6394">
          <cell r="B6394" t="str">
            <v>0981</v>
          </cell>
          <cell r="C6394" t="str">
            <v>Cobrethane 61,1 WP</v>
          </cell>
          <cell r="D6394" t="str">
            <v/>
          </cell>
        </row>
        <row r="6395">
          <cell r="C6395" t="str">
            <v>0720</v>
          </cell>
          <cell r="D6395" t="str">
            <v>47732</v>
          </cell>
          <cell r="E6395">
            <v>280210</v>
          </cell>
          <cell r="F6395">
            <v>16</v>
          </cell>
          <cell r="G6395">
            <v>10.6</v>
          </cell>
          <cell r="I6395">
            <v>10.6</v>
          </cell>
        </row>
        <row r="6396">
          <cell r="C6396" t="str">
            <v>0731</v>
          </cell>
          <cell r="D6396" t="str">
            <v>47732</v>
          </cell>
          <cell r="E6396">
            <v>280210</v>
          </cell>
          <cell r="F6396">
            <v>16</v>
          </cell>
          <cell r="G6396">
            <v>10.95</v>
          </cell>
          <cell r="H6396">
            <v>30</v>
          </cell>
          <cell r="I6396">
            <v>10.95</v>
          </cell>
        </row>
        <row r="6397">
          <cell r="B6397" t="str">
            <v>0983</v>
          </cell>
          <cell r="C6397" t="str">
            <v>Dithane 80 WP</v>
          </cell>
          <cell r="D6397" t="str">
            <v/>
          </cell>
        </row>
        <row r="6398">
          <cell r="C6398" t="str">
            <v>0706</v>
          </cell>
          <cell r="D6398" t="str">
            <v>47732</v>
          </cell>
          <cell r="E6398">
            <v>280210</v>
          </cell>
          <cell r="F6398">
            <v>16</v>
          </cell>
          <cell r="G6398">
            <v>7.5</v>
          </cell>
          <cell r="H6398">
            <v>25</v>
          </cell>
          <cell r="I6398">
            <v>7.5</v>
          </cell>
        </row>
        <row r="6399">
          <cell r="C6399" t="str">
            <v>0720</v>
          </cell>
          <cell r="D6399" t="str">
            <v>47732</v>
          </cell>
          <cell r="E6399">
            <v>280210</v>
          </cell>
          <cell r="F6399">
            <v>16</v>
          </cell>
          <cell r="G6399">
            <v>5.68</v>
          </cell>
          <cell r="I6399">
            <v>5.68</v>
          </cell>
        </row>
        <row r="6400">
          <cell r="C6400" t="str">
            <v>0733</v>
          </cell>
          <cell r="D6400" t="str">
            <v>47732</v>
          </cell>
          <cell r="E6400">
            <v>280210</v>
          </cell>
          <cell r="F6400">
            <v>16</v>
          </cell>
          <cell r="G6400">
            <v>5.68</v>
          </cell>
          <cell r="I6400">
            <v>5.68</v>
          </cell>
        </row>
        <row r="6401">
          <cell r="C6401" t="str">
            <v>0738</v>
          </cell>
          <cell r="D6401" t="str">
            <v>47732</v>
          </cell>
          <cell r="E6401">
            <v>280210</v>
          </cell>
          <cell r="F6401">
            <v>16</v>
          </cell>
          <cell r="G6401">
            <v>8.5</v>
          </cell>
          <cell r="H6401">
            <v>15</v>
          </cell>
          <cell r="I6401">
            <v>8.5</v>
          </cell>
        </row>
        <row r="6402">
          <cell r="C6402" t="str">
            <v>0744</v>
          </cell>
          <cell r="D6402" t="str">
            <v>47732</v>
          </cell>
          <cell r="E6402">
            <v>280210</v>
          </cell>
          <cell r="F6402">
            <v>16</v>
          </cell>
          <cell r="G6402">
            <v>9.9499999999999993</v>
          </cell>
          <cell r="H6402">
            <v>20</v>
          </cell>
          <cell r="I6402">
            <v>9.9499999999999993</v>
          </cell>
        </row>
        <row r="6403">
          <cell r="B6403" t="str">
            <v>1021</v>
          </cell>
          <cell r="C6403" t="str">
            <v>Arimac</v>
          </cell>
          <cell r="D6403" t="str">
            <v/>
          </cell>
        </row>
        <row r="6404">
          <cell r="C6404" t="str">
            <v>0709</v>
          </cell>
          <cell r="D6404" t="str">
            <v>47732</v>
          </cell>
          <cell r="E6404">
            <v>280209</v>
          </cell>
          <cell r="F6404">
            <v>4</v>
          </cell>
          <cell r="G6404">
            <v>8.35</v>
          </cell>
          <cell r="H6404">
            <v>100</v>
          </cell>
          <cell r="I6404">
            <v>8.35</v>
          </cell>
        </row>
        <row r="6405">
          <cell r="B6405" t="str">
            <v>1023</v>
          </cell>
          <cell r="C6405" t="str">
            <v>Hormitox</v>
          </cell>
          <cell r="D6405" t="str">
            <v/>
          </cell>
        </row>
        <row r="6406">
          <cell r="C6406" t="str">
            <v>0709</v>
          </cell>
          <cell r="D6406" t="str">
            <v>47732</v>
          </cell>
          <cell r="E6406">
            <v>280209</v>
          </cell>
          <cell r="F6406">
            <v>16</v>
          </cell>
          <cell r="G6406">
            <v>9.5</v>
          </cell>
          <cell r="H6406">
            <v>110</v>
          </cell>
          <cell r="I6406">
            <v>9.5</v>
          </cell>
        </row>
        <row r="6407">
          <cell r="C6407" t="str">
            <v>0720</v>
          </cell>
          <cell r="D6407" t="str">
            <v>47732</v>
          </cell>
          <cell r="E6407">
            <v>280209</v>
          </cell>
          <cell r="F6407">
            <v>16</v>
          </cell>
        </row>
        <row r="6408">
          <cell r="C6408" t="str">
            <v>0730</v>
          </cell>
          <cell r="D6408" t="str">
            <v>47732</v>
          </cell>
          <cell r="E6408">
            <v>280209</v>
          </cell>
          <cell r="F6408">
            <v>16</v>
          </cell>
        </row>
        <row r="6409">
          <cell r="C6409" t="str">
            <v>0731</v>
          </cell>
          <cell r="D6409" t="str">
            <v>47732</v>
          </cell>
          <cell r="E6409">
            <v>280209</v>
          </cell>
          <cell r="F6409">
            <v>16</v>
          </cell>
          <cell r="H6409">
            <v>50</v>
          </cell>
        </row>
        <row r="6410">
          <cell r="C6410" t="str">
            <v>0733</v>
          </cell>
          <cell r="D6410" t="str">
            <v>47732</v>
          </cell>
          <cell r="E6410">
            <v>280209</v>
          </cell>
          <cell r="F6410">
            <v>16</v>
          </cell>
        </row>
        <row r="6411">
          <cell r="C6411" t="str">
            <v>0742</v>
          </cell>
          <cell r="D6411" t="str">
            <v>47732</v>
          </cell>
          <cell r="E6411">
            <v>280209</v>
          </cell>
          <cell r="F6411">
            <v>16</v>
          </cell>
          <cell r="H6411">
            <v>100</v>
          </cell>
        </row>
        <row r="6412">
          <cell r="C6412" t="str">
            <v>0744</v>
          </cell>
          <cell r="D6412" t="str">
            <v>47732</v>
          </cell>
          <cell r="E6412">
            <v>280209</v>
          </cell>
          <cell r="F6412">
            <v>16</v>
          </cell>
          <cell r="G6412">
            <v>9.9</v>
          </cell>
          <cell r="H6412">
            <v>20</v>
          </cell>
          <cell r="I6412">
            <v>9.9</v>
          </cell>
        </row>
        <row r="6413">
          <cell r="B6413" t="str">
            <v>1027</v>
          </cell>
          <cell r="C6413" t="str">
            <v>Arrivo 20 EC</v>
          </cell>
          <cell r="D6413" t="str">
            <v/>
          </cell>
        </row>
        <row r="6414">
          <cell r="C6414" t="str">
            <v>0717</v>
          </cell>
          <cell r="D6414" t="str">
            <v>47732</v>
          </cell>
          <cell r="E6414">
            <v>280209</v>
          </cell>
          <cell r="F6414">
            <v>31</v>
          </cell>
          <cell r="G6414">
            <v>1.75</v>
          </cell>
          <cell r="I6414">
            <v>1.75</v>
          </cell>
        </row>
        <row r="6415">
          <cell r="C6415" t="str">
            <v>0720</v>
          </cell>
          <cell r="D6415" t="str">
            <v>47732</v>
          </cell>
          <cell r="E6415">
            <v>280209</v>
          </cell>
          <cell r="F6415">
            <v>31</v>
          </cell>
          <cell r="G6415">
            <v>2.25</v>
          </cell>
          <cell r="I6415">
            <v>2.25</v>
          </cell>
        </row>
        <row r="6416">
          <cell r="C6416" t="str">
            <v>0730</v>
          </cell>
          <cell r="D6416" t="str">
            <v>47732</v>
          </cell>
          <cell r="E6416">
            <v>280209</v>
          </cell>
          <cell r="F6416">
            <v>31</v>
          </cell>
          <cell r="G6416">
            <v>2.5</v>
          </cell>
          <cell r="I6416">
            <v>2.5</v>
          </cell>
        </row>
        <row r="6417">
          <cell r="C6417" t="str">
            <v>0742</v>
          </cell>
          <cell r="D6417" t="str">
            <v>47732</v>
          </cell>
          <cell r="E6417">
            <v>280209</v>
          </cell>
          <cell r="F6417">
            <v>31</v>
          </cell>
          <cell r="G6417">
            <v>2</v>
          </cell>
          <cell r="H6417">
            <v>500</v>
          </cell>
          <cell r="I6417">
            <v>2.1</v>
          </cell>
        </row>
        <row r="6418">
          <cell r="B6418" t="str">
            <v>1028</v>
          </cell>
          <cell r="C6418" t="str">
            <v>Brigadier 0.3 GR</v>
          </cell>
          <cell r="D6418" t="str">
            <v/>
          </cell>
        </row>
        <row r="6419">
          <cell r="C6419" t="str">
            <v>0731</v>
          </cell>
          <cell r="D6419" t="str">
            <v>47732</v>
          </cell>
          <cell r="E6419">
            <v>280209</v>
          </cell>
          <cell r="F6419">
            <v>31</v>
          </cell>
          <cell r="G6419">
            <v>3.75</v>
          </cell>
          <cell r="H6419">
            <v>24</v>
          </cell>
          <cell r="I6419">
            <v>3.95</v>
          </cell>
        </row>
        <row r="6420">
          <cell r="B6420" t="str">
            <v>1029</v>
          </cell>
          <cell r="C6420" t="str">
            <v>Confidor 70 WG</v>
          </cell>
          <cell r="D6420" t="str">
            <v/>
          </cell>
        </row>
        <row r="6421">
          <cell r="C6421" t="str">
            <v>0731</v>
          </cell>
          <cell r="D6421" t="str">
            <v>47732</v>
          </cell>
          <cell r="E6421">
            <v>280209</v>
          </cell>
          <cell r="F6421">
            <v>111</v>
          </cell>
          <cell r="G6421">
            <v>23.75</v>
          </cell>
          <cell r="H6421">
            <v>12</v>
          </cell>
          <cell r="I6421">
            <v>24.25</v>
          </cell>
        </row>
        <row r="6422">
          <cell r="B6422" t="str">
            <v>1034</v>
          </cell>
          <cell r="C6422" t="str">
            <v>Kate Zeon 2.5 CS</v>
          </cell>
          <cell r="D6422" t="str">
            <v/>
          </cell>
        </row>
        <row r="6423">
          <cell r="C6423" t="str">
            <v>0731</v>
          </cell>
          <cell r="D6423" t="str">
            <v>47732</v>
          </cell>
          <cell r="E6423">
            <v>280209</v>
          </cell>
          <cell r="F6423">
            <v>31</v>
          </cell>
          <cell r="G6423">
            <v>4.95</v>
          </cell>
          <cell r="H6423">
            <v>30</v>
          </cell>
          <cell r="I6423">
            <v>4.95</v>
          </cell>
        </row>
        <row r="6424">
          <cell r="B6424" t="str">
            <v>1037</v>
          </cell>
          <cell r="C6424" t="str">
            <v>Plenum</v>
          </cell>
          <cell r="D6424" t="str">
            <v/>
          </cell>
        </row>
        <row r="6425">
          <cell r="C6425" t="str">
            <v>0730</v>
          </cell>
          <cell r="D6425" t="str">
            <v>47732</v>
          </cell>
          <cell r="E6425">
            <v>280209</v>
          </cell>
          <cell r="F6425">
            <v>4</v>
          </cell>
          <cell r="G6425">
            <v>27.5</v>
          </cell>
          <cell r="I6425">
            <v>27.5</v>
          </cell>
        </row>
        <row r="6426">
          <cell r="C6426" t="str">
            <v>0733</v>
          </cell>
          <cell r="D6426" t="str">
            <v>47732</v>
          </cell>
          <cell r="E6426">
            <v>280209</v>
          </cell>
          <cell r="F6426">
            <v>4</v>
          </cell>
          <cell r="G6426">
            <v>95.4</v>
          </cell>
          <cell r="I6426">
            <v>95.4</v>
          </cell>
        </row>
        <row r="6427">
          <cell r="C6427" t="str">
            <v>0747</v>
          </cell>
          <cell r="D6427" t="str">
            <v>47732</v>
          </cell>
          <cell r="E6427">
            <v>280209</v>
          </cell>
          <cell r="F6427">
            <v>4</v>
          </cell>
          <cell r="G6427">
            <v>29</v>
          </cell>
          <cell r="I6427">
            <v>29</v>
          </cell>
        </row>
        <row r="6428">
          <cell r="B6428" t="str">
            <v>1038</v>
          </cell>
          <cell r="C6428" t="str">
            <v>Regent 20 SC</v>
          </cell>
          <cell r="D6428" t="str">
            <v/>
          </cell>
        </row>
        <row r="6429">
          <cell r="C6429" t="str">
            <v>0717</v>
          </cell>
          <cell r="D6429" t="str">
            <v>47732</v>
          </cell>
          <cell r="E6429">
            <v>280209</v>
          </cell>
          <cell r="F6429">
            <v>31</v>
          </cell>
          <cell r="G6429">
            <v>20</v>
          </cell>
          <cell r="I6429">
            <v>20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5"/>
  <sheetViews>
    <sheetView showGridLines="0" tabSelected="1" zoomScale="70" zoomScaleNormal="70" zoomScaleSheetLayoutView="85" workbookViewId="0">
      <selection sqref="A1:F1"/>
    </sheetView>
  </sheetViews>
  <sheetFormatPr baseColWidth="10" defaultColWidth="11.44140625" defaultRowHeight="14.4" x14ac:dyDescent="0.3"/>
  <cols>
    <col min="1" max="1" width="5.5546875" style="343" customWidth="1"/>
    <col min="2" max="2" width="50.6640625" style="343" customWidth="1"/>
    <col min="3" max="3" width="16" style="343" customWidth="1"/>
    <col min="4" max="6" width="14.6640625" style="343" customWidth="1"/>
    <col min="7" max="16384" width="11.44140625" style="343"/>
  </cols>
  <sheetData>
    <row r="1" spans="1:6" ht="59.25" customHeight="1" x14ac:dyDescent="0.3">
      <c r="A1" s="600" t="s">
        <v>552</v>
      </c>
      <c r="B1" s="600"/>
      <c r="C1" s="600"/>
      <c r="D1" s="600"/>
      <c r="E1" s="600"/>
      <c r="F1" s="600"/>
    </row>
    <row r="2" spans="1:6" ht="21.75" customHeight="1" x14ac:dyDescent="0.3">
      <c r="A2" s="601" t="s">
        <v>342</v>
      </c>
      <c r="B2" s="602"/>
      <c r="C2" s="606" t="s">
        <v>343</v>
      </c>
      <c r="D2" s="613" t="s">
        <v>539</v>
      </c>
      <c r="E2" s="614"/>
      <c r="F2" s="614"/>
    </row>
    <row r="3" spans="1:6" ht="21.75" customHeight="1" x14ac:dyDescent="0.3">
      <c r="A3" s="603"/>
      <c r="B3" s="602"/>
      <c r="C3" s="607"/>
      <c r="D3" s="609" t="s">
        <v>344</v>
      </c>
      <c r="E3" s="610"/>
      <c r="F3" s="611" t="s">
        <v>345</v>
      </c>
    </row>
    <row r="4" spans="1:6" ht="51" customHeight="1" x14ac:dyDescent="0.3">
      <c r="A4" s="604"/>
      <c r="B4" s="605"/>
      <c r="C4" s="608"/>
      <c r="D4" s="558">
        <v>2013</v>
      </c>
      <c r="E4" s="559">
        <v>2014</v>
      </c>
      <c r="F4" s="612"/>
    </row>
    <row r="5" spans="1:6" ht="15.75" customHeight="1" x14ac:dyDescent="0.3">
      <c r="A5" s="560"/>
      <c r="B5" s="560"/>
      <c r="C5" s="561"/>
      <c r="D5" s="562"/>
      <c r="E5" s="563"/>
      <c r="F5" s="564"/>
    </row>
    <row r="6" spans="1:6" ht="14.25" customHeight="1" x14ac:dyDescent="0.3">
      <c r="A6" s="565"/>
      <c r="B6" s="565" t="s">
        <v>535</v>
      </c>
      <c r="C6" s="554">
        <v>6173959.54</v>
      </c>
      <c r="D6" s="552">
        <v>100</v>
      </c>
      <c r="E6" s="566">
        <v>101.66</v>
      </c>
      <c r="F6" s="567">
        <v>1.6599999999999948</v>
      </c>
    </row>
    <row r="7" spans="1:6" ht="14.25" customHeight="1" x14ac:dyDescent="0.3">
      <c r="A7" s="555"/>
      <c r="B7" s="568"/>
      <c r="C7" s="554"/>
      <c r="D7" s="569"/>
      <c r="E7" s="570"/>
      <c r="F7" s="571"/>
    </row>
    <row r="8" spans="1:6" ht="14.25" customHeight="1" x14ac:dyDescent="0.3">
      <c r="A8" s="594" t="s">
        <v>544</v>
      </c>
      <c r="B8" s="595"/>
      <c r="C8" s="554">
        <v>1765849.49</v>
      </c>
      <c r="D8" s="552">
        <v>100</v>
      </c>
      <c r="E8" s="566">
        <v>100.5891625792104</v>
      </c>
      <c r="F8" s="567">
        <v>0.58916257921040049</v>
      </c>
    </row>
    <row r="9" spans="1:6" ht="13.5" customHeight="1" x14ac:dyDescent="0.3">
      <c r="A9" s="555"/>
      <c r="B9" s="568"/>
      <c r="C9" s="554"/>
      <c r="D9" s="552"/>
      <c r="E9" s="552"/>
      <c r="F9" s="552"/>
    </row>
    <row r="10" spans="1:6" ht="13.5" customHeight="1" x14ac:dyDescent="0.3">
      <c r="A10" s="555"/>
      <c r="B10" s="572" t="s">
        <v>346</v>
      </c>
      <c r="C10" s="554">
        <v>656169.81999999995</v>
      </c>
      <c r="D10" s="552">
        <v>100</v>
      </c>
      <c r="E10" s="552">
        <v>101.66975112276668</v>
      </c>
      <c r="F10" s="552">
        <v>1.6697511227666828</v>
      </c>
    </row>
    <row r="11" spans="1:6" ht="16.5" customHeight="1" x14ac:dyDescent="0.3">
      <c r="A11" s="555"/>
      <c r="B11" s="568"/>
      <c r="C11" s="554"/>
      <c r="D11" s="552"/>
      <c r="E11" s="552"/>
      <c r="F11" s="552"/>
    </row>
    <row r="12" spans="1:6" ht="17.25" customHeight="1" x14ac:dyDescent="0.3">
      <c r="A12" s="556"/>
      <c r="B12" s="573" t="s">
        <v>347</v>
      </c>
      <c r="C12" s="554">
        <v>84120.12999999999</v>
      </c>
      <c r="D12" s="552">
        <v>100</v>
      </c>
      <c r="E12" s="552">
        <v>101.84232831751885</v>
      </c>
      <c r="F12" s="552">
        <v>1.8423283175188487</v>
      </c>
    </row>
    <row r="13" spans="1:6" ht="12.9" hidden="1" customHeight="1" x14ac:dyDescent="0.3">
      <c r="A13" s="556"/>
      <c r="B13" s="574"/>
      <c r="C13" s="554">
        <v>84</v>
      </c>
      <c r="D13" s="552">
        <v>100</v>
      </c>
      <c r="E13" s="552">
        <v>0</v>
      </c>
      <c r="F13" s="552">
        <v>-100</v>
      </c>
    </row>
    <row r="14" spans="1:6" ht="12.9" hidden="1" customHeight="1" x14ac:dyDescent="0.3">
      <c r="A14" s="556"/>
      <c r="B14" s="575" t="s">
        <v>337</v>
      </c>
      <c r="C14" s="554">
        <v>9600</v>
      </c>
      <c r="D14" s="552">
        <v>100</v>
      </c>
      <c r="E14" s="552">
        <v>0</v>
      </c>
      <c r="F14" s="552">
        <v>-100</v>
      </c>
    </row>
    <row r="15" spans="1:6" ht="15.6" hidden="1" x14ac:dyDescent="0.3">
      <c r="A15" s="556"/>
      <c r="B15" s="574"/>
      <c r="C15" s="554">
        <v>10687.5</v>
      </c>
      <c r="D15" s="552">
        <v>100</v>
      </c>
      <c r="E15" s="552">
        <v>0</v>
      </c>
      <c r="F15" s="552">
        <v>-100</v>
      </c>
    </row>
    <row r="16" spans="1:6" ht="15.6" hidden="1" x14ac:dyDescent="0.3">
      <c r="A16" s="556"/>
      <c r="B16" s="574" t="s">
        <v>338</v>
      </c>
      <c r="C16" s="554">
        <v>4200</v>
      </c>
      <c r="D16" s="552">
        <v>100</v>
      </c>
      <c r="E16" s="552">
        <v>0</v>
      </c>
      <c r="F16" s="552">
        <v>-100</v>
      </c>
    </row>
    <row r="17" spans="1:6" ht="15.6" hidden="1" x14ac:dyDescent="0.3">
      <c r="A17" s="556"/>
      <c r="B17" s="574"/>
      <c r="C17" s="554">
        <v>36000</v>
      </c>
      <c r="D17" s="552">
        <v>100</v>
      </c>
      <c r="E17" s="552">
        <v>0</v>
      </c>
      <c r="F17" s="552">
        <v>-100</v>
      </c>
    </row>
    <row r="18" spans="1:6" ht="15.6" hidden="1" x14ac:dyDescent="0.3">
      <c r="A18" s="556"/>
      <c r="B18" s="574" t="s">
        <v>339</v>
      </c>
      <c r="C18" s="554">
        <v>6840</v>
      </c>
      <c r="D18" s="552">
        <v>100</v>
      </c>
      <c r="E18" s="552">
        <v>0</v>
      </c>
      <c r="F18" s="552">
        <v>-100</v>
      </c>
    </row>
    <row r="19" spans="1:6" ht="15.6" hidden="1" x14ac:dyDescent="0.3">
      <c r="A19" s="556"/>
      <c r="B19" s="555" t="s">
        <v>306</v>
      </c>
      <c r="C19" s="554">
        <v>1092</v>
      </c>
      <c r="D19" s="552">
        <v>100</v>
      </c>
      <c r="E19" s="552">
        <v>0</v>
      </c>
      <c r="F19" s="552">
        <v>-100</v>
      </c>
    </row>
    <row r="20" spans="1:6" ht="15.6" hidden="1" x14ac:dyDescent="0.3">
      <c r="A20" s="556"/>
      <c r="B20" s="555" t="s">
        <v>295</v>
      </c>
      <c r="C20" s="554">
        <v>1301.93</v>
      </c>
      <c r="D20" s="552">
        <v>100</v>
      </c>
      <c r="E20" s="552">
        <v>0</v>
      </c>
      <c r="F20" s="552">
        <v>-100</v>
      </c>
    </row>
    <row r="21" spans="1:6" ht="15.6" hidden="1" x14ac:dyDescent="0.3">
      <c r="A21" s="556"/>
      <c r="B21" s="555" t="s">
        <v>314</v>
      </c>
      <c r="C21" s="554">
        <v>390</v>
      </c>
      <c r="D21" s="552">
        <v>100</v>
      </c>
      <c r="E21" s="552">
        <v>0</v>
      </c>
      <c r="F21" s="552">
        <v>-100</v>
      </c>
    </row>
    <row r="22" spans="1:6" ht="15.6" hidden="1" x14ac:dyDescent="0.3">
      <c r="A22" s="556"/>
      <c r="B22" s="555" t="s">
        <v>317</v>
      </c>
      <c r="C22" s="554">
        <v>1250</v>
      </c>
      <c r="D22" s="552">
        <v>100</v>
      </c>
      <c r="E22" s="552">
        <v>0</v>
      </c>
      <c r="F22" s="552">
        <v>-100</v>
      </c>
    </row>
    <row r="23" spans="1:6" ht="15.6" hidden="1" x14ac:dyDescent="0.3">
      <c r="A23" s="556"/>
      <c r="B23" s="555" t="s">
        <v>310</v>
      </c>
      <c r="C23" s="554">
        <v>2340</v>
      </c>
      <c r="D23" s="552">
        <v>100</v>
      </c>
      <c r="E23" s="552">
        <v>0</v>
      </c>
      <c r="F23" s="552">
        <v>-100</v>
      </c>
    </row>
    <row r="24" spans="1:6" ht="15.6" hidden="1" x14ac:dyDescent="0.3">
      <c r="A24" s="556"/>
      <c r="B24" s="555" t="s">
        <v>297</v>
      </c>
      <c r="C24" s="554">
        <v>2524.15</v>
      </c>
      <c r="D24" s="552">
        <v>100</v>
      </c>
      <c r="E24" s="552">
        <v>0</v>
      </c>
      <c r="F24" s="552">
        <v>-100</v>
      </c>
    </row>
    <row r="25" spans="1:6" ht="15.6" hidden="1" x14ac:dyDescent="0.3">
      <c r="A25" s="556"/>
      <c r="B25" s="555" t="s">
        <v>299</v>
      </c>
      <c r="C25" s="554">
        <v>6210.55</v>
      </c>
      <c r="D25" s="552">
        <v>100</v>
      </c>
      <c r="E25" s="552">
        <v>0</v>
      </c>
      <c r="F25" s="552">
        <v>-100</v>
      </c>
    </row>
    <row r="26" spans="1:6" ht="15.6" hidden="1" x14ac:dyDescent="0.3">
      <c r="A26" s="556"/>
      <c r="B26" s="555" t="s">
        <v>300</v>
      </c>
      <c r="C26" s="554">
        <v>1600</v>
      </c>
      <c r="D26" s="552">
        <v>100</v>
      </c>
      <c r="E26" s="552">
        <v>0</v>
      </c>
      <c r="F26" s="552">
        <v>-100</v>
      </c>
    </row>
    <row r="27" spans="1:6" ht="15.6" x14ac:dyDescent="0.3">
      <c r="A27" s="556"/>
      <c r="B27" s="555"/>
      <c r="C27" s="554"/>
      <c r="D27" s="552"/>
      <c r="E27" s="552"/>
      <c r="F27" s="552"/>
    </row>
    <row r="28" spans="1:6" ht="16.5" customHeight="1" x14ac:dyDescent="0.3">
      <c r="A28" s="556"/>
      <c r="B28" s="575" t="s">
        <v>348</v>
      </c>
      <c r="C28" s="554">
        <v>222597.98</v>
      </c>
      <c r="D28" s="552">
        <v>100</v>
      </c>
      <c r="E28" s="552">
        <v>100.02970007859615</v>
      </c>
      <c r="F28" s="552">
        <v>2.9700078596150981E-2</v>
      </c>
    </row>
    <row r="29" spans="1:6" ht="15.6" hidden="1" x14ac:dyDescent="0.3">
      <c r="A29" s="556"/>
      <c r="B29" s="574"/>
      <c r="C29" s="554">
        <v>11230.6</v>
      </c>
      <c r="D29" s="552">
        <v>100</v>
      </c>
      <c r="E29" s="552">
        <v>0</v>
      </c>
      <c r="F29" s="552">
        <v>-100</v>
      </c>
    </row>
    <row r="30" spans="1:6" ht="15.6" hidden="1" x14ac:dyDescent="0.3">
      <c r="A30" s="556"/>
      <c r="B30" s="574" t="s">
        <v>338</v>
      </c>
      <c r="C30" s="554">
        <v>28000</v>
      </c>
      <c r="D30" s="552">
        <v>100</v>
      </c>
      <c r="E30" s="552">
        <v>0</v>
      </c>
      <c r="F30" s="552">
        <v>-100</v>
      </c>
    </row>
    <row r="31" spans="1:6" ht="15.6" hidden="1" x14ac:dyDescent="0.3">
      <c r="A31" s="556"/>
      <c r="B31" s="574"/>
      <c r="C31" s="554">
        <v>36000</v>
      </c>
      <c r="D31" s="552">
        <v>100</v>
      </c>
      <c r="E31" s="552">
        <v>0</v>
      </c>
      <c r="F31" s="552">
        <v>-100</v>
      </c>
    </row>
    <row r="32" spans="1:6" ht="15.6" hidden="1" x14ac:dyDescent="0.3">
      <c r="A32" s="556"/>
      <c r="B32" s="574" t="s">
        <v>339</v>
      </c>
      <c r="C32" s="554">
        <v>6720</v>
      </c>
      <c r="D32" s="552">
        <v>100</v>
      </c>
      <c r="E32" s="552">
        <v>0</v>
      </c>
      <c r="F32" s="552">
        <v>-100</v>
      </c>
    </row>
    <row r="33" spans="1:6" ht="15.6" hidden="1" x14ac:dyDescent="0.3">
      <c r="A33" s="556"/>
      <c r="B33" s="555" t="s">
        <v>295</v>
      </c>
      <c r="C33" s="554">
        <v>5926.19</v>
      </c>
      <c r="D33" s="552">
        <v>100</v>
      </c>
      <c r="E33" s="552">
        <v>0</v>
      </c>
      <c r="F33" s="552">
        <v>-100</v>
      </c>
    </row>
    <row r="34" spans="1:6" ht="15.6" hidden="1" x14ac:dyDescent="0.3">
      <c r="A34" s="556"/>
      <c r="B34" s="555" t="s">
        <v>314</v>
      </c>
      <c r="C34" s="554">
        <v>260</v>
      </c>
      <c r="D34" s="552">
        <v>100</v>
      </c>
      <c r="E34" s="552">
        <v>0</v>
      </c>
      <c r="F34" s="552">
        <v>-100</v>
      </c>
    </row>
    <row r="35" spans="1:6" ht="15.6" hidden="1" x14ac:dyDescent="0.3">
      <c r="A35" s="556"/>
      <c r="B35" s="555" t="s">
        <v>317</v>
      </c>
      <c r="C35" s="554">
        <v>1242.5</v>
      </c>
      <c r="D35" s="552">
        <v>100</v>
      </c>
      <c r="E35" s="552">
        <v>0</v>
      </c>
      <c r="F35" s="552">
        <v>-100</v>
      </c>
    </row>
    <row r="36" spans="1:6" ht="15.6" hidden="1" x14ac:dyDescent="0.3">
      <c r="A36" s="556"/>
      <c r="B36" s="555" t="s">
        <v>315</v>
      </c>
      <c r="C36" s="554">
        <v>24000</v>
      </c>
      <c r="D36" s="552">
        <v>100</v>
      </c>
      <c r="E36" s="552">
        <v>0</v>
      </c>
      <c r="F36" s="552">
        <v>-100</v>
      </c>
    </row>
    <row r="37" spans="1:6" ht="15.6" hidden="1" x14ac:dyDescent="0.3">
      <c r="A37" s="556"/>
      <c r="B37" s="555" t="s">
        <v>297</v>
      </c>
      <c r="C37" s="554">
        <v>8385.19</v>
      </c>
      <c r="D37" s="552">
        <v>100</v>
      </c>
      <c r="E37" s="552">
        <v>0</v>
      </c>
      <c r="F37" s="552">
        <v>-100</v>
      </c>
    </row>
    <row r="38" spans="1:6" ht="15.6" hidden="1" x14ac:dyDescent="0.3">
      <c r="A38" s="556"/>
      <c r="B38" s="576" t="s">
        <v>532</v>
      </c>
      <c r="C38" s="554">
        <v>31200</v>
      </c>
      <c r="D38" s="552">
        <v>100</v>
      </c>
      <c r="E38" s="552">
        <v>0</v>
      </c>
      <c r="F38" s="552">
        <v>-100</v>
      </c>
    </row>
    <row r="39" spans="1:6" ht="15.6" hidden="1" x14ac:dyDescent="0.3">
      <c r="A39" s="556"/>
      <c r="B39" s="555" t="s">
        <v>298</v>
      </c>
      <c r="C39" s="554">
        <v>3744</v>
      </c>
      <c r="D39" s="552">
        <v>100</v>
      </c>
      <c r="E39" s="552">
        <v>0</v>
      </c>
      <c r="F39" s="552">
        <v>-100</v>
      </c>
    </row>
    <row r="40" spans="1:6" ht="15.6" hidden="1" x14ac:dyDescent="0.3">
      <c r="A40" s="556"/>
      <c r="B40" s="555" t="s">
        <v>311</v>
      </c>
      <c r="C40" s="554">
        <v>1547.5</v>
      </c>
      <c r="D40" s="552">
        <v>100</v>
      </c>
      <c r="E40" s="552">
        <v>0</v>
      </c>
      <c r="F40" s="552">
        <v>-100</v>
      </c>
    </row>
    <row r="41" spans="1:6" ht="15.6" hidden="1" x14ac:dyDescent="0.3">
      <c r="A41" s="556"/>
      <c r="B41" s="555" t="s">
        <v>299</v>
      </c>
      <c r="C41" s="554">
        <v>58642</v>
      </c>
      <c r="D41" s="552">
        <v>100</v>
      </c>
      <c r="E41" s="552">
        <v>0</v>
      </c>
      <c r="F41" s="552">
        <v>-100</v>
      </c>
    </row>
    <row r="42" spans="1:6" ht="15.6" hidden="1" x14ac:dyDescent="0.3">
      <c r="A42" s="556"/>
      <c r="B42" s="555" t="s">
        <v>300</v>
      </c>
      <c r="C42" s="554">
        <v>4500</v>
      </c>
      <c r="D42" s="552">
        <v>100</v>
      </c>
      <c r="E42" s="552">
        <v>0</v>
      </c>
      <c r="F42" s="552">
        <v>-100</v>
      </c>
    </row>
    <row r="43" spans="1:6" ht="15.6" hidden="1" x14ac:dyDescent="0.3">
      <c r="A43" s="556"/>
      <c r="B43" s="555" t="s">
        <v>301</v>
      </c>
      <c r="C43" s="554">
        <v>1200</v>
      </c>
      <c r="D43" s="552">
        <v>100</v>
      </c>
      <c r="E43" s="552">
        <v>0</v>
      </c>
      <c r="F43" s="552">
        <v>-100</v>
      </c>
    </row>
    <row r="44" spans="1:6" ht="16.5" customHeight="1" x14ac:dyDescent="0.3">
      <c r="A44" s="556"/>
      <c r="B44" s="555"/>
      <c r="C44" s="554"/>
      <c r="D44" s="552"/>
      <c r="E44" s="552"/>
      <c r="F44" s="552"/>
    </row>
    <row r="45" spans="1:6" ht="16.5" customHeight="1" x14ac:dyDescent="0.3">
      <c r="A45" s="556"/>
      <c r="B45" s="573" t="s">
        <v>349</v>
      </c>
      <c r="C45" s="554">
        <v>182591.47999999998</v>
      </c>
      <c r="D45" s="552">
        <v>100</v>
      </c>
      <c r="E45" s="552">
        <v>101.45337017975888</v>
      </c>
      <c r="F45" s="552">
        <v>1.4533701797588838</v>
      </c>
    </row>
    <row r="46" spans="1:6" ht="15.6" hidden="1" x14ac:dyDescent="0.3">
      <c r="A46" s="556"/>
      <c r="B46" s="574"/>
      <c r="C46" s="554">
        <v>84</v>
      </c>
      <c r="D46" s="552">
        <v>100</v>
      </c>
      <c r="E46" s="552">
        <v>0</v>
      </c>
      <c r="F46" s="552">
        <v>-100</v>
      </c>
    </row>
    <row r="47" spans="1:6" ht="15.6" hidden="1" x14ac:dyDescent="0.3">
      <c r="A47" s="556"/>
      <c r="B47" s="575" t="s">
        <v>337</v>
      </c>
      <c r="C47" s="554">
        <v>9600</v>
      </c>
      <c r="D47" s="552">
        <v>100</v>
      </c>
      <c r="E47" s="552">
        <v>0</v>
      </c>
      <c r="F47" s="552">
        <v>-100</v>
      </c>
    </row>
    <row r="48" spans="1:6" ht="15.6" hidden="1" x14ac:dyDescent="0.3">
      <c r="A48" s="556"/>
      <c r="B48" s="574"/>
      <c r="C48" s="554">
        <v>27000</v>
      </c>
      <c r="D48" s="552">
        <v>100</v>
      </c>
      <c r="E48" s="552">
        <v>0</v>
      </c>
      <c r="F48" s="552">
        <v>-100</v>
      </c>
    </row>
    <row r="49" spans="1:6" ht="15.6" hidden="1" x14ac:dyDescent="0.3">
      <c r="A49" s="556"/>
      <c r="B49" s="574" t="s">
        <v>338</v>
      </c>
      <c r="C49" s="554">
        <v>6720</v>
      </c>
      <c r="D49" s="552">
        <v>100</v>
      </c>
      <c r="E49" s="552">
        <v>0</v>
      </c>
      <c r="F49" s="552">
        <v>-100</v>
      </c>
    </row>
    <row r="50" spans="1:6" ht="15.6" hidden="1" x14ac:dyDescent="0.3">
      <c r="A50" s="556"/>
      <c r="B50" s="574"/>
      <c r="C50" s="554">
        <v>1075</v>
      </c>
      <c r="D50" s="552">
        <v>100</v>
      </c>
      <c r="E50" s="552">
        <v>0</v>
      </c>
      <c r="F50" s="552">
        <v>-100</v>
      </c>
    </row>
    <row r="51" spans="1:6" ht="15.6" hidden="1" x14ac:dyDescent="0.3">
      <c r="A51" s="556"/>
      <c r="B51" s="574" t="s">
        <v>339</v>
      </c>
      <c r="C51" s="554">
        <v>1201.56</v>
      </c>
      <c r="D51" s="552">
        <v>100</v>
      </c>
      <c r="E51" s="552">
        <v>0</v>
      </c>
      <c r="F51" s="552">
        <v>-100</v>
      </c>
    </row>
    <row r="52" spans="1:6" ht="15.6" hidden="1" x14ac:dyDescent="0.3">
      <c r="A52" s="556"/>
      <c r="B52" s="555" t="s">
        <v>315</v>
      </c>
      <c r="C52" s="554">
        <v>208</v>
      </c>
      <c r="D52" s="552">
        <v>100</v>
      </c>
      <c r="E52" s="552">
        <v>0</v>
      </c>
      <c r="F52" s="552">
        <v>-100</v>
      </c>
    </row>
    <row r="53" spans="1:6" ht="15.6" hidden="1" x14ac:dyDescent="0.3">
      <c r="A53" s="556"/>
      <c r="B53" s="555" t="s">
        <v>297</v>
      </c>
      <c r="C53" s="554">
        <v>1072.5</v>
      </c>
      <c r="D53" s="552">
        <v>100</v>
      </c>
      <c r="E53" s="552">
        <v>0</v>
      </c>
      <c r="F53" s="552">
        <v>-100</v>
      </c>
    </row>
    <row r="54" spans="1:6" ht="15.6" hidden="1" x14ac:dyDescent="0.3">
      <c r="A54" s="556"/>
      <c r="B54" s="555" t="s">
        <v>532</v>
      </c>
      <c r="C54" s="554">
        <v>22500</v>
      </c>
      <c r="D54" s="552">
        <v>100</v>
      </c>
      <c r="E54" s="552">
        <v>0</v>
      </c>
      <c r="F54" s="552">
        <v>-100</v>
      </c>
    </row>
    <row r="55" spans="1:6" ht="15.6" hidden="1" x14ac:dyDescent="0.3">
      <c r="A55" s="556"/>
      <c r="B55" s="555" t="s">
        <v>298</v>
      </c>
      <c r="C55" s="554">
        <v>11355.92</v>
      </c>
      <c r="D55" s="552">
        <v>100</v>
      </c>
      <c r="E55" s="552">
        <v>0</v>
      </c>
      <c r="F55" s="552">
        <v>-100</v>
      </c>
    </row>
    <row r="56" spans="1:6" ht="15.6" hidden="1" x14ac:dyDescent="0.3">
      <c r="A56" s="556"/>
      <c r="B56" s="555" t="s">
        <v>303</v>
      </c>
      <c r="C56" s="554">
        <v>31200</v>
      </c>
      <c r="D56" s="552">
        <v>100</v>
      </c>
      <c r="E56" s="552">
        <v>0</v>
      </c>
      <c r="F56" s="552">
        <v>-100</v>
      </c>
    </row>
    <row r="57" spans="1:6" ht="15.6" hidden="1" x14ac:dyDescent="0.3">
      <c r="A57" s="556"/>
      <c r="B57" s="555" t="s">
        <v>299</v>
      </c>
      <c r="C57" s="554">
        <v>3744</v>
      </c>
      <c r="D57" s="552">
        <v>100</v>
      </c>
      <c r="E57" s="552">
        <v>0</v>
      </c>
      <c r="F57" s="552">
        <v>-100</v>
      </c>
    </row>
    <row r="58" spans="1:6" ht="15.6" hidden="1" x14ac:dyDescent="0.3">
      <c r="A58" s="556"/>
      <c r="B58" s="555" t="s">
        <v>300</v>
      </c>
      <c r="C58" s="554">
        <v>1550</v>
      </c>
      <c r="D58" s="552">
        <v>100</v>
      </c>
      <c r="E58" s="552">
        <v>0</v>
      </c>
      <c r="F58" s="552">
        <v>-100</v>
      </c>
    </row>
    <row r="59" spans="1:6" ht="15.6" hidden="1" x14ac:dyDescent="0.3">
      <c r="A59" s="556"/>
      <c r="B59" s="555" t="s">
        <v>301</v>
      </c>
      <c r="C59" s="554">
        <v>56830.5</v>
      </c>
      <c r="D59" s="552">
        <v>100</v>
      </c>
      <c r="E59" s="552">
        <v>0</v>
      </c>
      <c r="F59" s="552">
        <v>-100</v>
      </c>
    </row>
    <row r="60" spans="1:6" ht="15.6" hidden="1" x14ac:dyDescent="0.3">
      <c r="A60" s="556"/>
      <c r="B60" s="555"/>
      <c r="C60" s="554">
        <v>7250</v>
      </c>
      <c r="D60" s="552">
        <v>100</v>
      </c>
      <c r="E60" s="552">
        <v>0</v>
      </c>
      <c r="F60" s="552">
        <v>-100</v>
      </c>
    </row>
    <row r="61" spans="1:6" ht="15.6" hidden="1" x14ac:dyDescent="0.3">
      <c r="A61" s="556"/>
      <c r="B61" s="575" t="s">
        <v>337</v>
      </c>
      <c r="C61" s="554">
        <v>1200</v>
      </c>
      <c r="D61" s="552">
        <v>100</v>
      </c>
      <c r="E61" s="552">
        <v>0</v>
      </c>
      <c r="F61" s="552">
        <v>-100</v>
      </c>
    </row>
    <row r="62" spans="1:6" ht="16.5" customHeight="1" x14ac:dyDescent="0.3">
      <c r="A62" s="556"/>
      <c r="B62" s="555"/>
      <c r="C62" s="554"/>
      <c r="D62" s="552"/>
      <c r="E62" s="552"/>
      <c r="F62" s="552"/>
    </row>
    <row r="63" spans="1:6" ht="16.5" customHeight="1" x14ac:dyDescent="0.3">
      <c r="A63" s="556"/>
      <c r="B63" s="574" t="s">
        <v>350</v>
      </c>
      <c r="C63" s="554">
        <v>166860.23000000001</v>
      </c>
      <c r="D63" s="552">
        <v>100</v>
      </c>
      <c r="E63" s="552">
        <v>101.02530447257966</v>
      </c>
      <c r="F63" s="552">
        <v>1.0253044725796689</v>
      </c>
    </row>
    <row r="64" spans="1:6" ht="15.6" hidden="1" x14ac:dyDescent="0.3">
      <c r="A64" s="556"/>
      <c r="B64" s="555" t="s">
        <v>307</v>
      </c>
      <c r="C64" s="554">
        <v>5350</v>
      </c>
      <c r="D64" s="552">
        <v>100</v>
      </c>
      <c r="E64" s="552">
        <v>0</v>
      </c>
      <c r="F64" s="552">
        <v>-100</v>
      </c>
    </row>
    <row r="65" spans="1:6" ht="15.6" hidden="1" x14ac:dyDescent="0.3">
      <c r="A65" s="556"/>
      <c r="B65" s="555" t="s">
        <v>308</v>
      </c>
      <c r="C65" s="554">
        <v>49500</v>
      </c>
      <c r="D65" s="552">
        <v>100</v>
      </c>
      <c r="E65" s="552">
        <v>0</v>
      </c>
      <c r="F65" s="552">
        <v>-100</v>
      </c>
    </row>
    <row r="66" spans="1:6" ht="15.6" hidden="1" x14ac:dyDescent="0.3">
      <c r="A66" s="556"/>
      <c r="B66" s="555" t="s">
        <v>309</v>
      </c>
      <c r="C66" s="554">
        <v>2400</v>
      </c>
      <c r="D66" s="552">
        <v>100</v>
      </c>
      <c r="E66" s="552">
        <v>0</v>
      </c>
      <c r="F66" s="552">
        <v>-100</v>
      </c>
    </row>
    <row r="67" spans="1:6" ht="15.6" hidden="1" x14ac:dyDescent="0.3">
      <c r="A67" s="556"/>
      <c r="B67" s="555" t="s">
        <v>306</v>
      </c>
      <c r="C67" s="554">
        <v>312</v>
      </c>
      <c r="D67" s="552">
        <v>100</v>
      </c>
      <c r="E67" s="552">
        <v>0</v>
      </c>
      <c r="F67" s="552">
        <v>-100</v>
      </c>
    </row>
    <row r="68" spans="1:6" ht="15.6" hidden="1" x14ac:dyDescent="0.3">
      <c r="A68" s="556"/>
      <c r="B68" s="555" t="s">
        <v>295</v>
      </c>
      <c r="C68" s="554">
        <v>342.81</v>
      </c>
      <c r="D68" s="552">
        <v>100</v>
      </c>
      <c r="E68" s="552">
        <v>0</v>
      </c>
      <c r="F68" s="552">
        <v>-100</v>
      </c>
    </row>
    <row r="69" spans="1:6" ht="15.6" hidden="1" x14ac:dyDescent="0.3">
      <c r="A69" s="556"/>
      <c r="B69" s="555" t="s">
        <v>317</v>
      </c>
      <c r="C69" s="554">
        <v>1225</v>
      </c>
      <c r="D69" s="552">
        <v>100</v>
      </c>
      <c r="E69" s="552">
        <v>0</v>
      </c>
      <c r="F69" s="552">
        <v>-100</v>
      </c>
    </row>
    <row r="70" spans="1:6" ht="15.6" hidden="1" x14ac:dyDescent="0.3">
      <c r="A70" s="556"/>
      <c r="B70" s="555" t="s">
        <v>297</v>
      </c>
      <c r="C70" s="554">
        <v>1476.72</v>
      </c>
      <c r="D70" s="552">
        <v>100</v>
      </c>
      <c r="E70" s="552">
        <v>0</v>
      </c>
      <c r="F70" s="552">
        <v>-100</v>
      </c>
    </row>
    <row r="71" spans="1:6" ht="15.6" hidden="1" x14ac:dyDescent="0.3">
      <c r="A71" s="556"/>
      <c r="B71" s="555" t="s">
        <v>299</v>
      </c>
      <c r="C71" s="554">
        <v>105003.70000000001</v>
      </c>
      <c r="D71" s="552">
        <v>100</v>
      </c>
      <c r="E71" s="552">
        <v>0</v>
      </c>
      <c r="F71" s="552">
        <v>-100</v>
      </c>
    </row>
    <row r="72" spans="1:6" ht="15.6" hidden="1" x14ac:dyDescent="0.3">
      <c r="A72" s="556"/>
      <c r="B72" s="555" t="s">
        <v>300</v>
      </c>
      <c r="C72" s="554">
        <v>1250</v>
      </c>
      <c r="D72" s="552">
        <v>100</v>
      </c>
      <c r="E72" s="552">
        <v>0</v>
      </c>
      <c r="F72" s="552">
        <v>-100</v>
      </c>
    </row>
    <row r="73" spans="1:6" ht="13.5" customHeight="1" x14ac:dyDescent="0.3">
      <c r="A73" s="556"/>
      <c r="B73" s="555"/>
      <c r="C73" s="554"/>
      <c r="D73" s="552"/>
      <c r="E73" s="552"/>
      <c r="F73" s="552"/>
    </row>
    <row r="74" spans="1:6" ht="16.5" customHeight="1" x14ac:dyDescent="0.3">
      <c r="A74" s="556"/>
      <c r="B74" s="555" t="s">
        <v>340</v>
      </c>
      <c r="C74" s="554">
        <v>80838.05</v>
      </c>
      <c r="D74" s="552">
        <v>100</v>
      </c>
      <c r="E74" s="552">
        <v>100.73059889354472</v>
      </c>
      <c r="F74" s="552">
        <v>0.73059889354472052</v>
      </c>
    </row>
    <row r="75" spans="1:6" ht="15" customHeight="1" x14ac:dyDescent="0.3">
      <c r="A75" s="556"/>
      <c r="B75" s="555"/>
      <c r="C75" s="554"/>
      <c r="D75" s="552"/>
      <c r="E75" s="552"/>
      <c r="F75" s="552"/>
    </row>
    <row r="76" spans="1:6" ht="15.6" x14ac:dyDescent="0.3">
      <c r="A76" s="556"/>
      <c r="B76" s="574" t="s">
        <v>351</v>
      </c>
      <c r="C76" s="554">
        <v>66560.2</v>
      </c>
      <c r="D76" s="552">
        <v>100</v>
      </c>
      <c r="E76" s="552">
        <v>100.20101469402304</v>
      </c>
      <c r="F76" s="552">
        <v>0.2010146940230495</v>
      </c>
    </row>
    <row r="77" spans="1:6" ht="15.6" hidden="1" x14ac:dyDescent="0.3">
      <c r="A77" s="556"/>
      <c r="B77" s="555" t="s">
        <v>292</v>
      </c>
      <c r="C77" s="554">
        <v>2300</v>
      </c>
      <c r="D77" s="552">
        <v>100</v>
      </c>
      <c r="E77" s="552">
        <v>0</v>
      </c>
      <c r="F77" s="552">
        <v>-100</v>
      </c>
    </row>
    <row r="78" spans="1:6" ht="15.6" hidden="1" x14ac:dyDescent="0.3">
      <c r="A78" s="556"/>
      <c r="B78" s="555" t="s">
        <v>293</v>
      </c>
      <c r="C78" s="554">
        <v>13300</v>
      </c>
      <c r="D78" s="552">
        <v>100</v>
      </c>
      <c r="E78" s="552">
        <v>0</v>
      </c>
      <c r="F78" s="552">
        <v>-100</v>
      </c>
    </row>
    <row r="79" spans="1:6" ht="15.6" hidden="1" x14ac:dyDescent="0.3">
      <c r="A79" s="556"/>
      <c r="B79" s="555" t="s">
        <v>308</v>
      </c>
      <c r="C79" s="554">
        <v>1320</v>
      </c>
      <c r="D79" s="552">
        <v>100</v>
      </c>
      <c r="E79" s="552">
        <v>0</v>
      </c>
      <c r="F79" s="552">
        <v>-100</v>
      </c>
    </row>
    <row r="80" spans="1:6" ht="15.6" hidden="1" x14ac:dyDescent="0.3">
      <c r="A80" s="556"/>
      <c r="B80" s="555" t="s">
        <v>309</v>
      </c>
      <c r="C80" s="554">
        <v>8500</v>
      </c>
      <c r="D80" s="552">
        <v>100</v>
      </c>
      <c r="E80" s="552">
        <v>0</v>
      </c>
      <c r="F80" s="552">
        <v>-100</v>
      </c>
    </row>
    <row r="81" spans="1:6" ht="15.6" hidden="1" x14ac:dyDescent="0.3">
      <c r="A81" s="556"/>
      <c r="B81" s="555" t="s">
        <v>306</v>
      </c>
      <c r="C81" s="554">
        <v>9225</v>
      </c>
      <c r="D81" s="552">
        <v>100</v>
      </c>
      <c r="E81" s="552">
        <v>0</v>
      </c>
      <c r="F81" s="552">
        <v>-100</v>
      </c>
    </row>
    <row r="82" spans="1:6" ht="15.6" hidden="1" x14ac:dyDescent="0.3">
      <c r="A82" s="556"/>
      <c r="B82" s="555" t="s">
        <v>317</v>
      </c>
      <c r="C82" s="554">
        <v>2170</v>
      </c>
      <c r="D82" s="552">
        <v>100</v>
      </c>
      <c r="E82" s="552">
        <v>0</v>
      </c>
      <c r="F82" s="552">
        <v>-100</v>
      </c>
    </row>
    <row r="83" spans="1:6" ht="15.6" hidden="1" x14ac:dyDescent="0.3">
      <c r="A83" s="556"/>
      <c r="B83" s="555" t="s">
        <v>296</v>
      </c>
      <c r="C83" s="554">
        <v>400</v>
      </c>
      <c r="D83" s="552">
        <v>100</v>
      </c>
      <c r="E83" s="552">
        <v>0</v>
      </c>
      <c r="F83" s="552">
        <v>-100</v>
      </c>
    </row>
    <row r="84" spans="1:6" ht="15.6" hidden="1" x14ac:dyDescent="0.3">
      <c r="A84" s="556"/>
      <c r="B84" s="555" t="s">
        <v>310</v>
      </c>
      <c r="C84" s="554">
        <v>3200</v>
      </c>
      <c r="D84" s="552">
        <v>100</v>
      </c>
      <c r="E84" s="552">
        <v>0</v>
      </c>
      <c r="F84" s="552">
        <v>-100</v>
      </c>
    </row>
    <row r="85" spans="1:6" ht="15.6" hidden="1" x14ac:dyDescent="0.3">
      <c r="A85" s="556"/>
      <c r="B85" s="555" t="s">
        <v>532</v>
      </c>
      <c r="C85" s="554">
        <v>12800</v>
      </c>
      <c r="D85" s="552">
        <v>100</v>
      </c>
      <c r="E85" s="552">
        <v>0</v>
      </c>
      <c r="F85" s="552">
        <v>-100</v>
      </c>
    </row>
    <row r="86" spans="1:6" ht="15.6" hidden="1" x14ac:dyDescent="0.3">
      <c r="A86" s="556"/>
      <c r="B86" s="555" t="s">
        <v>299</v>
      </c>
      <c r="C86" s="554">
        <v>5395.2</v>
      </c>
      <c r="D86" s="552">
        <v>100</v>
      </c>
      <c r="E86" s="552">
        <v>0</v>
      </c>
      <c r="F86" s="552">
        <v>-100</v>
      </c>
    </row>
    <row r="87" spans="1:6" ht="15.6" hidden="1" x14ac:dyDescent="0.3">
      <c r="A87" s="556"/>
      <c r="B87" s="555" t="s">
        <v>300</v>
      </c>
      <c r="C87" s="554">
        <v>6000</v>
      </c>
      <c r="D87" s="552">
        <v>100</v>
      </c>
      <c r="E87" s="552">
        <v>0</v>
      </c>
      <c r="F87" s="552">
        <v>-100</v>
      </c>
    </row>
    <row r="88" spans="1:6" ht="15.6" hidden="1" x14ac:dyDescent="0.3">
      <c r="A88" s="556"/>
      <c r="B88" s="555" t="s">
        <v>301</v>
      </c>
      <c r="C88" s="554">
        <v>1950</v>
      </c>
      <c r="D88" s="552">
        <v>100</v>
      </c>
      <c r="E88" s="552">
        <v>0</v>
      </c>
      <c r="F88" s="552">
        <v>-100</v>
      </c>
    </row>
    <row r="89" spans="1:6" ht="15.6" x14ac:dyDescent="0.3">
      <c r="A89" s="556"/>
      <c r="B89" s="574"/>
      <c r="C89" s="554"/>
      <c r="D89" s="552"/>
      <c r="E89" s="552"/>
      <c r="F89" s="552"/>
    </row>
    <row r="90" spans="1:6" ht="15.6" x14ac:dyDescent="0.3">
      <c r="A90" s="556"/>
      <c r="B90" s="574" t="s">
        <v>352</v>
      </c>
      <c r="C90" s="554">
        <v>14277.85</v>
      </c>
      <c r="D90" s="552">
        <v>100</v>
      </c>
      <c r="E90" s="552">
        <v>102.3362045503587</v>
      </c>
      <c r="F90" s="552">
        <v>2.3362045503587003</v>
      </c>
    </row>
    <row r="91" spans="1:6" ht="15.6" hidden="1" x14ac:dyDescent="0.3">
      <c r="A91" s="556"/>
      <c r="B91" s="555" t="s">
        <v>309</v>
      </c>
      <c r="C91" s="554">
        <v>5950</v>
      </c>
      <c r="D91" s="552">
        <v>100</v>
      </c>
      <c r="E91" s="552">
        <v>0</v>
      </c>
      <c r="F91" s="552">
        <v>-100</v>
      </c>
    </row>
    <row r="92" spans="1:6" ht="15.6" hidden="1" x14ac:dyDescent="0.3">
      <c r="A92" s="556"/>
      <c r="B92" s="555" t="s">
        <v>306</v>
      </c>
      <c r="C92" s="554">
        <v>4340</v>
      </c>
      <c r="D92" s="552">
        <v>100</v>
      </c>
      <c r="E92" s="552">
        <v>0</v>
      </c>
      <c r="F92" s="552">
        <v>-100</v>
      </c>
    </row>
    <row r="93" spans="1:6" ht="15.6" hidden="1" x14ac:dyDescent="0.3">
      <c r="A93" s="556"/>
      <c r="B93" s="555" t="s">
        <v>299</v>
      </c>
      <c r="C93" s="554">
        <v>1987.85</v>
      </c>
      <c r="D93" s="552">
        <v>100</v>
      </c>
      <c r="E93" s="552">
        <v>0</v>
      </c>
      <c r="F93" s="552">
        <v>-100</v>
      </c>
    </row>
    <row r="94" spans="1:6" ht="15.6" hidden="1" x14ac:dyDescent="0.3">
      <c r="A94" s="556"/>
      <c r="B94" s="555" t="s">
        <v>300</v>
      </c>
      <c r="C94" s="554">
        <v>2000</v>
      </c>
      <c r="D94" s="552">
        <v>100</v>
      </c>
      <c r="E94" s="552">
        <v>0</v>
      </c>
      <c r="F94" s="552">
        <v>-100</v>
      </c>
    </row>
    <row r="95" spans="1:6" ht="14.25" customHeight="1" x14ac:dyDescent="0.3">
      <c r="A95" s="556"/>
      <c r="B95" s="555"/>
      <c r="C95" s="554"/>
      <c r="D95" s="552"/>
      <c r="E95" s="552"/>
      <c r="F95" s="552"/>
    </row>
    <row r="96" spans="1:6" ht="16.5" customHeight="1" x14ac:dyDescent="0.3">
      <c r="A96" s="556"/>
      <c r="B96" s="555" t="s">
        <v>341</v>
      </c>
      <c r="C96" s="554">
        <v>454525.13</v>
      </c>
      <c r="D96" s="552">
        <v>100</v>
      </c>
      <c r="E96" s="552">
        <v>99.405633295512814</v>
      </c>
      <c r="F96" s="552">
        <v>-0.59436670448718143</v>
      </c>
    </row>
    <row r="97" spans="1:6" ht="15.6" x14ac:dyDescent="0.3">
      <c r="A97" s="556"/>
      <c r="B97" s="555"/>
      <c r="C97" s="554"/>
      <c r="D97" s="552"/>
      <c r="E97" s="552"/>
      <c r="F97" s="552"/>
    </row>
    <row r="98" spans="1:6" ht="15.6" x14ac:dyDescent="0.3">
      <c r="A98" s="556"/>
      <c r="B98" s="575" t="s">
        <v>353</v>
      </c>
      <c r="C98" s="554">
        <v>197429.7</v>
      </c>
      <c r="D98" s="552">
        <v>100</v>
      </c>
      <c r="E98" s="552">
        <v>101.254574718882</v>
      </c>
      <c r="F98" s="552">
        <v>1.2545747188819956</v>
      </c>
    </row>
    <row r="99" spans="1:6" ht="15.6" hidden="1" x14ac:dyDescent="0.3">
      <c r="A99" s="556"/>
      <c r="B99" s="555" t="s">
        <v>292</v>
      </c>
      <c r="C99" s="554">
        <v>84</v>
      </c>
      <c r="D99" s="552">
        <v>100</v>
      </c>
      <c r="E99" s="552">
        <v>0</v>
      </c>
      <c r="F99" s="552">
        <v>-100</v>
      </c>
    </row>
    <row r="100" spans="1:6" ht="15.6" hidden="1" x14ac:dyDescent="0.3">
      <c r="A100" s="556"/>
      <c r="B100" s="555" t="s">
        <v>293</v>
      </c>
      <c r="C100" s="554">
        <v>8800</v>
      </c>
      <c r="D100" s="552">
        <v>100</v>
      </c>
      <c r="E100" s="552">
        <v>0</v>
      </c>
      <c r="F100" s="552">
        <v>-100</v>
      </c>
    </row>
    <row r="101" spans="1:6" ht="15.6" hidden="1" x14ac:dyDescent="0.3">
      <c r="A101" s="556"/>
      <c r="B101" s="555" t="s">
        <v>307</v>
      </c>
      <c r="C101" s="554">
        <v>2200</v>
      </c>
      <c r="D101" s="552">
        <v>100</v>
      </c>
      <c r="E101" s="552">
        <v>0</v>
      </c>
      <c r="F101" s="552">
        <v>-100</v>
      </c>
    </row>
    <row r="102" spans="1:6" ht="15.6" hidden="1" x14ac:dyDescent="0.3">
      <c r="A102" s="556"/>
      <c r="B102" s="555" t="s">
        <v>308</v>
      </c>
      <c r="C102" s="554">
        <v>456</v>
      </c>
      <c r="D102" s="552">
        <v>100</v>
      </c>
      <c r="E102" s="552">
        <v>0</v>
      </c>
      <c r="F102" s="552">
        <v>-100</v>
      </c>
    </row>
    <row r="103" spans="1:6" ht="15.6" hidden="1" x14ac:dyDescent="0.3">
      <c r="A103" s="556"/>
      <c r="B103" s="555" t="s">
        <v>309</v>
      </c>
      <c r="C103" s="554">
        <v>562.5</v>
      </c>
      <c r="D103" s="552">
        <v>100</v>
      </c>
      <c r="E103" s="552">
        <v>0</v>
      </c>
      <c r="F103" s="552">
        <v>-100</v>
      </c>
    </row>
    <row r="104" spans="1:6" ht="15.6" hidden="1" x14ac:dyDescent="0.3">
      <c r="A104" s="556"/>
      <c r="B104" s="555" t="s">
        <v>306</v>
      </c>
      <c r="C104" s="554">
        <v>925</v>
      </c>
      <c r="D104" s="552">
        <v>100</v>
      </c>
      <c r="E104" s="552">
        <v>0</v>
      </c>
      <c r="F104" s="552">
        <v>-100</v>
      </c>
    </row>
    <row r="105" spans="1:6" ht="15.6" hidden="1" x14ac:dyDescent="0.3">
      <c r="A105" s="556"/>
      <c r="B105" s="555" t="s">
        <v>295</v>
      </c>
      <c r="C105" s="554">
        <v>1129.6499999999999</v>
      </c>
      <c r="D105" s="552">
        <v>100</v>
      </c>
      <c r="E105" s="552">
        <v>0</v>
      </c>
      <c r="F105" s="552">
        <v>-100</v>
      </c>
    </row>
    <row r="106" spans="1:6" ht="15.6" hidden="1" x14ac:dyDescent="0.3">
      <c r="A106" s="556"/>
      <c r="B106" s="555" t="s">
        <v>317</v>
      </c>
      <c r="C106" s="554">
        <v>1225</v>
      </c>
      <c r="D106" s="552">
        <v>100</v>
      </c>
      <c r="E106" s="552">
        <v>0</v>
      </c>
      <c r="F106" s="552">
        <v>-100</v>
      </c>
    </row>
    <row r="107" spans="1:6" ht="15.6" hidden="1" x14ac:dyDescent="0.3">
      <c r="A107" s="556"/>
      <c r="B107" s="577" t="s">
        <v>296</v>
      </c>
      <c r="C107" s="554">
        <v>624</v>
      </c>
      <c r="D107" s="552">
        <v>100</v>
      </c>
      <c r="E107" s="552">
        <v>0</v>
      </c>
      <c r="F107" s="552">
        <v>-100</v>
      </c>
    </row>
    <row r="108" spans="1:6" ht="15.6" hidden="1" x14ac:dyDescent="0.3">
      <c r="A108" s="556"/>
      <c r="B108" s="555" t="s">
        <v>315</v>
      </c>
      <c r="C108" s="554">
        <v>20700</v>
      </c>
      <c r="D108" s="552">
        <v>100</v>
      </c>
      <c r="E108" s="552">
        <v>0</v>
      </c>
      <c r="F108" s="552">
        <v>-100</v>
      </c>
    </row>
    <row r="109" spans="1:6" ht="15.6" hidden="1" x14ac:dyDescent="0.3">
      <c r="A109" s="556"/>
      <c r="B109" s="555" t="s">
        <v>310</v>
      </c>
      <c r="C109" s="554">
        <v>3000</v>
      </c>
      <c r="D109" s="552">
        <v>100</v>
      </c>
      <c r="E109" s="552">
        <v>0</v>
      </c>
      <c r="F109" s="552">
        <v>-100</v>
      </c>
    </row>
    <row r="110" spans="1:6" ht="15.6" hidden="1" x14ac:dyDescent="0.3">
      <c r="A110" s="556"/>
      <c r="B110" s="555" t="s">
        <v>297</v>
      </c>
      <c r="C110" s="554">
        <v>1173.9499999999998</v>
      </c>
      <c r="D110" s="552">
        <v>100</v>
      </c>
      <c r="E110" s="552">
        <v>0</v>
      </c>
      <c r="F110" s="552">
        <v>-100</v>
      </c>
    </row>
    <row r="111" spans="1:6" ht="15.6" hidden="1" x14ac:dyDescent="0.3">
      <c r="A111" s="556"/>
      <c r="B111" s="555" t="s">
        <v>532</v>
      </c>
      <c r="C111" s="554">
        <v>33600</v>
      </c>
      <c r="D111" s="552">
        <v>100</v>
      </c>
      <c r="E111" s="552">
        <v>0</v>
      </c>
      <c r="F111" s="552">
        <v>-100</v>
      </c>
    </row>
    <row r="112" spans="1:6" ht="15.6" hidden="1" x14ac:dyDescent="0.3">
      <c r="A112" s="556"/>
      <c r="B112" s="555" t="s">
        <v>298</v>
      </c>
      <c r="C112" s="554">
        <v>3380</v>
      </c>
      <c r="D112" s="552">
        <v>100</v>
      </c>
      <c r="E112" s="552">
        <v>0</v>
      </c>
      <c r="F112" s="552">
        <v>-100</v>
      </c>
    </row>
    <row r="113" spans="1:6" ht="15.6" hidden="1" x14ac:dyDescent="0.3">
      <c r="A113" s="556"/>
      <c r="B113" s="555" t="s">
        <v>311</v>
      </c>
      <c r="C113" s="554">
        <v>1198</v>
      </c>
      <c r="D113" s="552">
        <v>100</v>
      </c>
      <c r="E113" s="552">
        <v>0</v>
      </c>
      <c r="F113" s="552">
        <v>-100</v>
      </c>
    </row>
    <row r="114" spans="1:6" ht="15.6" hidden="1" x14ac:dyDescent="0.3">
      <c r="A114" s="556"/>
      <c r="B114" s="555" t="s">
        <v>303</v>
      </c>
      <c r="C114" s="554">
        <v>870</v>
      </c>
      <c r="D114" s="552">
        <v>100</v>
      </c>
      <c r="E114" s="552">
        <v>0</v>
      </c>
      <c r="F114" s="552">
        <v>-100</v>
      </c>
    </row>
    <row r="115" spans="1:6" ht="15.6" hidden="1" x14ac:dyDescent="0.3">
      <c r="A115" s="556"/>
      <c r="B115" s="578" t="s">
        <v>299</v>
      </c>
      <c r="C115" s="554">
        <v>103101.6</v>
      </c>
      <c r="D115" s="552">
        <v>100</v>
      </c>
      <c r="E115" s="552">
        <v>0</v>
      </c>
      <c r="F115" s="552">
        <v>-100</v>
      </c>
    </row>
    <row r="116" spans="1:6" ht="15.6" hidden="1" x14ac:dyDescent="0.3">
      <c r="A116" s="556"/>
      <c r="B116" s="555" t="s">
        <v>300</v>
      </c>
      <c r="C116" s="554">
        <v>12000</v>
      </c>
      <c r="D116" s="552">
        <v>100</v>
      </c>
      <c r="E116" s="552">
        <v>0</v>
      </c>
      <c r="F116" s="552">
        <v>-100</v>
      </c>
    </row>
    <row r="117" spans="1:6" ht="15.6" hidden="1" x14ac:dyDescent="0.3">
      <c r="A117" s="556"/>
      <c r="B117" s="555" t="s">
        <v>301</v>
      </c>
      <c r="C117" s="554">
        <v>1200</v>
      </c>
      <c r="D117" s="552">
        <v>100</v>
      </c>
      <c r="E117" s="552">
        <v>0</v>
      </c>
      <c r="F117" s="552">
        <v>-100</v>
      </c>
    </row>
    <row r="118" spans="1:6" ht="15.6" hidden="1" x14ac:dyDescent="0.3">
      <c r="A118" s="556"/>
      <c r="B118" s="555" t="s">
        <v>316</v>
      </c>
      <c r="C118" s="554">
        <v>1200</v>
      </c>
      <c r="D118" s="552">
        <v>100</v>
      </c>
      <c r="E118" s="552">
        <v>0</v>
      </c>
      <c r="F118" s="552">
        <v>-100</v>
      </c>
    </row>
    <row r="119" spans="1:6" ht="15.6" x14ac:dyDescent="0.3">
      <c r="A119" s="556"/>
      <c r="B119" s="574"/>
      <c r="C119" s="579"/>
      <c r="D119" s="570"/>
      <c r="E119" s="552"/>
      <c r="F119" s="552"/>
    </row>
    <row r="120" spans="1:6" ht="15.6" x14ac:dyDescent="0.3">
      <c r="A120" s="556"/>
      <c r="B120" s="575" t="s">
        <v>354</v>
      </c>
      <c r="C120" s="554">
        <v>257095.43</v>
      </c>
      <c r="D120" s="552">
        <v>100</v>
      </c>
      <c r="E120" s="552">
        <v>97.390824771709575</v>
      </c>
      <c r="F120" s="552">
        <v>-2.6091752282904279</v>
      </c>
    </row>
    <row r="121" spans="1:6" ht="15.6" hidden="1" x14ac:dyDescent="0.3">
      <c r="A121" s="556"/>
      <c r="B121" s="555" t="s">
        <v>293</v>
      </c>
      <c r="C121" s="554">
        <v>84</v>
      </c>
      <c r="D121" s="552">
        <v>100</v>
      </c>
      <c r="E121" s="552">
        <v>0</v>
      </c>
      <c r="F121" s="552">
        <v>-100</v>
      </c>
    </row>
    <row r="122" spans="1:6" ht="15.6" hidden="1" x14ac:dyDescent="0.3">
      <c r="A122" s="556"/>
      <c r="B122" s="555" t="s">
        <v>307</v>
      </c>
      <c r="C122" s="554">
        <v>2165</v>
      </c>
      <c r="D122" s="552">
        <v>100</v>
      </c>
      <c r="E122" s="552">
        <v>0</v>
      </c>
      <c r="F122" s="552">
        <v>-100</v>
      </c>
    </row>
    <row r="123" spans="1:6" ht="15.6" hidden="1" x14ac:dyDescent="0.3">
      <c r="A123" s="556"/>
      <c r="B123" s="580" t="s">
        <v>308</v>
      </c>
      <c r="C123" s="554">
        <v>442</v>
      </c>
      <c r="D123" s="552">
        <v>100</v>
      </c>
      <c r="E123" s="552">
        <v>0</v>
      </c>
      <c r="F123" s="552">
        <v>-100</v>
      </c>
    </row>
    <row r="124" spans="1:6" ht="15.6" hidden="1" x14ac:dyDescent="0.3">
      <c r="A124" s="556"/>
      <c r="B124" s="580" t="s">
        <v>309</v>
      </c>
      <c r="C124" s="554">
        <v>550</v>
      </c>
      <c r="D124" s="552">
        <v>100</v>
      </c>
      <c r="E124" s="552">
        <v>0</v>
      </c>
      <c r="F124" s="552">
        <v>-100</v>
      </c>
    </row>
    <row r="125" spans="1:6" ht="15.6" hidden="1" x14ac:dyDescent="0.3">
      <c r="A125" s="556"/>
      <c r="B125" s="555" t="s">
        <v>306</v>
      </c>
      <c r="C125" s="554">
        <v>1224</v>
      </c>
      <c r="D125" s="552">
        <v>100</v>
      </c>
      <c r="E125" s="552">
        <v>0</v>
      </c>
      <c r="F125" s="552">
        <v>-100</v>
      </c>
    </row>
    <row r="126" spans="1:6" ht="15.6" hidden="1" x14ac:dyDescent="0.3">
      <c r="A126" s="556"/>
      <c r="B126" s="555" t="s">
        <v>295</v>
      </c>
      <c r="C126" s="554">
        <v>1505.58</v>
      </c>
      <c r="D126" s="552">
        <v>100</v>
      </c>
      <c r="E126" s="552">
        <v>0</v>
      </c>
      <c r="F126" s="552">
        <v>-100</v>
      </c>
    </row>
    <row r="127" spans="1:6" ht="15.6" hidden="1" x14ac:dyDescent="0.3">
      <c r="A127" s="556"/>
      <c r="B127" s="555" t="s">
        <v>317</v>
      </c>
      <c r="C127" s="554">
        <v>1190</v>
      </c>
      <c r="D127" s="552">
        <v>100</v>
      </c>
      <c r="E127" s="552">
        <v>0</v>
      </c>
      <c r="F127" s="552">
        <v>-100</v>
      </c>
    </row>
    <row r="128" spans="1:6" ht="15.6" hidden="1" x14ac:dyDescent="0.3">
      <c r="A128" s="556"/>
      <c r="B128" s="555" t="s">
        <v>296</v>
      </c>
      <c r="C128" s="554">
        <v>625</v>
      </c>
      <c r="D128" s="552">
        <v>100</v>
      </c>
      <c r="E128" s="552">
        <v>0</v>
      </c>
      <c r="F128" s="552">
        <v>-100</v>
      </c>
    </row>
    <row r="129" spans="1:6" ht="15.6" hidden="1" x14ac:dyDescent="0.3">
      <c r="A129" s="556"/>
      <c r="B129" s="555" t="s">
        <v>315</v>
      </c>
      <c r="C129" s="554">
        <v>16100</v>
      </c>
      <c r="D129" s="552">
        <v>100</v>
      </c>
      <c r="E129" s="552">
        <v>0</v>
      </c>
      <c r="F129" s="552">
        <v>-100</v>
      </c>
    </row>
    <row r="130" spans="1:6" ht="15.6" hidden="1" x14ac:dyDescent="0.3">
      <c r="A130" s="556"/>
      <c r="B130" s="555" t="s">
        <v>310</v>
      </c>
      <c r="C130" s="554">
        <v>3800</v>
      </c>
      <c r="D130" s="552">
        <v>100</v>
      </c>
      <c r="E130" s="552">
        <v>0</v>
      </c>
      <c r="F130" s="552">
        <v>-100</v>
      </c>
    </row>
    <row r="131" spans="1:6" ht="15.6" hidden="1" x14ac:dyDescent="0.3">
      <c r="A131" s="556"/>
      <c r="B131" s="555" t="s">
        <v>297</v>
      </c>
      <c r="C131" s="554">
        <v>2356.56</v>
      </c>
      <c r="D131" s="552">
        <v>100</v>
      </c>
      <c r="E131" s="552">
        <v>0</v>
      </c>
      <c r="F131" s="552">
        <v>-100</v>
      </c>
    </row>
    <row r="132" spans="1:6" ht="15.6" hidden="1" x14ac:dyDescent="0.3">
      <c r="A132" s="556"/>
      <c r="B132" s="555" t="s">
        <v>532</v>
      </c>
      <c r="C132" s="554">
        <v>29900</v>
      </c>
      <c r="D132" s="552">
        <v>100</v>
      </c>
      <c r="E132" s="552">
        <v>0</v>
      </c>
      <c r="F132" s="552">
        <v>-100</v>
      </c>
    </row>
    <row r="133" spans="1:6" ht="15.6" hidden="1" x14ac:dyDescent="0.3">
      <c r="A133" s="556"/>
      <c r="B133" s="555" t="s">
        <v>298</v>
      </c>
      <c r="C133" s="554">
        <v>3380</v>
      </c>
      <c r="D133" s="552">
        <v>100</v>
      </c>
      <c r="E133" s="552">
        <v>0</v>
      </c>
      <c r="F133" s="552">
        <v>-100</v>
      </c>
    </row>
    <row r="134" spans="1:6" ht="15.6" hidden="1" x14ac:dyDescent="0.3">
      <c r="A134" s="556"/>
      <c r="B134" s="555" t="s">
        <v>311</v>
      </c>
      <c r="C134" s="554">
        <v>1198</v>
      </c>
      <c r="D134" s="552">
        <v>100</v>
      </c>
      <c r="E134" s="552">
        <v>0</v>
      </c>
      <c r="F134" s="552">
        <v>-100</v>
      </c>
    </row>
    <row r="135" spans="1:6" ht="15.6" hidden="1" x14ac:dyDescent="0.3">
      <c r="A135" s="556"/>
      <c r="B135" s="555" t="s">
        <v>299</v>
      </c>
      <c r="C135" s="554">
        <v>178675.29</v>
      </c>
      <c r="D135" s="552">
        <v>100</v>
      </c>
      <c r="E135" s="552">
        <v>0</v>
      </c>
      <c r="F135" s="552">
        <v>-100</v>
      </c>
    </row>
    <row r="136" spans="1:6" ht="15.6" hidden="1" x14ac:dyDescent="0.3">
      <c r="A136" s="556"/>
      <c r="B136" s="555" t="s">
        <v>300</v>
      </c>
      <c r="C136" s="554">
        <v>11500</v>
      </c>
      <c r="D136" s="552">
        <v>100</v>
      </c>
      <c r="E136" s="552">
        <v>0</v>
      </c>
      <c r="F136" s="552">
        <v>-100</v>
      </c>
    </row>
    <row r="137" spans="1:6" ht="15.6" hidden="1" x14ac:dyDescent="0.3">
      <c r="A137" s="556"/>
      <c r="B137" s="555" t="s">
        <v>301</v>
      </c>
      <c r="C137" s="554">
        <v>1200</v>
      </c>
      <c r="D137" s="552">
        <v>100</v>
      </c>
      <c r="E137" s="552">
        <v>0</v>
      </c>
      <c r="F137" s="552">
        <v>-100</v>
      </c>
    </row>
    <row r="138" spans="1:6" ht="15.6" hidden="1" x14ac:dyDescent="0.3">
      <c r="A138" s="556"/>
      <c r="B138" s="555" t="s">
        <v>316</v>
      </c>
      <c r="C138" s="554">
        <v>1200</v>
      </c>
      <c r="D138" s="552">
        <v>100</v>
      </c>
      <c r="E138" s="552">
        <v>0</v>
      </c>
      <c r="F138" s="552">
        <v>-100</v>
      </c>
    </row>
    <row r="139" spans="1:6" ht="14.25" customHeight="1" x14ac:dyDescent="0.3">
      <c r="A139" s="556"/>
      <c r="B139" s="555"/>
      <c r="C139" s="554"/>
      <c r="D139" s="552"/>
      <c r="E139" s="552"/>
      <c r="F139" s="552"/>
    </row>
    <row r="140" spans="1:6" ht="16.5" customHeight="1" x14ac:dyDescent="0.3">
      <c r="A140" s="556"/>
      <c r="B140" s="555" t="s">
        <v>355</v>
      </c>
      <c r="C140" s="554">
        <v>47855.5</v>
      </c>
      <c r="D140" s="552">
        <v>100</v>
      </c>
      <c r="E140" s="552">
        <v>100</v>
      </c>
      <c r="F140" s="553" t="s">
        <v>531</v>
      </c>
    </row>
    <row r="141" spans="1:6" ht="15" customHeight="1" x14ac:dyDescent="0.3">
      <c r="A141" s="556"/>
      <c r="B141" s="555"/>
      <c r="C141" s="554"/>
      <c r="D141" s="552"/>
      <c r="E141" s="552"/>
      <c r="F141" s="552"/>
    </row>
    <row r="142" spans="1:6" ht="15.6" x14ac:dyDescent="0.3">
      <c r="A142" s="556"/>
      <c r="B142" s="575" t="s">
        <v>356</v>
      </c>
      <c r="C142" s="554">
        <v>35895.5</v>
      </c>
      <c r="D142" s="552">
        <v>100</v>
      </c>
      <c r="E142" s="552">
        <v>100</v>
      </c>
      <c r="F142" s="553" t="s">
        <v>531</v>
      </c>
    </row>
    <row r="143" spans="1:6" ht="15.6" hidden="1" x14ac:dyDescent="0.3">
      <c r="A143" s="556"/>
      <c r="B143" s="555" t="s">
        <v>308</v>
      </c>
      <c r="C143" s="554">
        <v>724</v>
      </c>
      <c r="D143" s="552">
        <v>100</v>
      </c>
      <c r="E143" s="552">
        <v>0</v>
      </c>
      <c r="F143" s="552">
        <v>-100</v>
      </c>
    </row>
    <row r="144" spans="1:6" ht="15.6" hidden="1" x14ac:dyDescent="0.3">
      <c r="A144" s="556"/>
      <c r="B144" s="555" t="s">
        <v>532</v>
      </c>
      <c r="C144" s="554">
        <v>30000</v>
      </c>
      <c r="D144" s="552">
        <v>100</v>
      </c>
      <c r="E144" s="552">
        <v>0</v>
      </c>
      <c r="F144" s="552">
        <v>-100</v>
      </c>
    </row>
    <row r="145" spans="1:6" ht="15.6" hidden="1" x14ac:dyDescent="0.3">
      <c r="A145" s="556"/>
      <c r="B145" s="555" t="s">
        <v>299</v>
      </c>
      <c r="C145" s="554">
        <v>3811.4999999999995</v>
      </c>
      <c r="D145" s="552">
        <v>100</v>
      </c>
      <c r="E145" s="552">
        <v>0</v>
      </c>
      <c r="F145" s="552">
        <v>-100</v>
      </c>
    </row>
    <row r="146" spans="1:6" ht="15.6" hidden="1" x14ac:dyDescent="0.3">
      <c r="A146" s="556"/>
      <c r="B146" s="555" t="s">
        <v>300</v>
      </c>
      <c r="C146" s="554">
        <v>1360</v>
      </c>
      <c r="D146" s="552">
        <v>100</v>
      </c>
      <c r="E146" s="552">
        <v>0</v>
      </c>
      <c r="F146" s="552">
        <v>-100</v>
      </c>
    </row>
    <row r="147" spans="1:6" ht="16.5" customHeight="1" x14ac:dyDescent="0.3">
      <c r="A147" s="556"/>
      <c r="B147" s="555"/>
      <c r="C147" s="554"/>
      <c r="D147" s="552"/>
      <c r="E147" s="552"/>
      <c r="F147" s="552"/>
    </row>
    <row r="148" spans="1:6" ht="16.5" customHeight="1" x14ac:dyDescent="0.3">
      <c r="A148" s="556"/>
      <c r="B148" s="575" t="s">
        <v>357</v>
      </c>
      <c r="C148" s="554">
        <v>11960</v>
      </c>
      <c r="D148" s="552">
        <v>100</v>
      </c>
      <c r="E148" s="552">
        <v>100</v>
      </c>
      <c r="F148" s="553" t="s">
        <v>531</v>
      </c>
    </row>
    <row r="149" spans="1:6" ht="15.6" hidden="1" x14ac:dyDescent="0.3">
      <c r="A149" s="556"/>
      <c r="B149" s="555" t="s">
        <v>533</v>
      </c>
      <c r="C149" s="554">
        <v>400</v>
      </c>
      <c r="D149" s="552">
        <v>100</v>
      </c>
      <c r="E149" s="552">
        <v>0</v>
      </c>
      <c r="F149" s="552">
        <v>-100</v>
      </c>
    </row>
    <row r="150" spans="1:6" ht="15.6" hidden="1" x14ac:dyDescent="0.3">
      <c r="A150" s="556"/>
      <c r="B150" s="555" t="s">
        <v>306</v>
      </c>
      <c r="C150" s="554">
        <v>1800</v>
      </c>
      <c r="D150" s="552">
        <v>100</v>
      </c>
      <c r="E150" s="552">
        <v>0</v>
      </c>
      <c r="F150" s="552">
        <v>-100</v>
      </c>
    </row>
    <row r="151" spans="1:6" ht="15.6" hidden="1" x14ac:dyDescent="0.3">
      <c r="A151" s="556"/>
      <c r="B151" s="555" t="s">
        <v>295</v>
      </c>
      <c r="C151" s="554">
        <v>2184</v>
      </c>
      <c r="D151" s="552">
        <v>100</v>
      </c>
      <c r="E151" s="552">
        <v>0</v>
      </c>
      <c r="F151" s="552">
        <v>-100</v>
      </c>
    </row>
    <row r="152" spans="1:6" ht="15.6" hidden="1" x14ac:dyDescent="0.3">
      <c r="A152" s="556"/>
      <c r="B152" s="555" t="s">
        <v>297</v>
      </c>
      <c r="C152" s="554">
        <v>3576</v>
      </c>
      <c r="D152" s="552">
        <v>100</v>
      </c>
      <c r="E152" s="552">
        <v>0</v>
      </c>
      <c r="F152" s="552">
        <v>-100</v>
      </c>
    </row>
    <row r="153" spans="1:6" ht="15.6" hidden="1" x14ac:dyDescent="0.3">
      <c r="A153" s="556"/>
      <c r="B153" s="555" t="s">
        <v>300</v>
      </c>
      <c r="C153" s="554">
        <v>4000</v>
      </c>
      <c r="D153" s="552">
        <v>100</v>
      </c>
      <c r="E153" s="552">
        <v>0</v>
      </c>
      <c r="F153" s="552">
        <v>-100</v>
      </c>
    </row>
    <row r="154" spans="1:6" ht="13.5" customHeight="1" x14ac:dyDescent="0.3">
      <c r="A154" s="556"/>
      <c r="B154" s="555"/>
      <c r="C154" s="554"/>
      <c r="D154" s="552"/>
      <c r="E154" s="552"/>
      <c r="F154" s="552"/>
    </row>
    <row r="155" spans="1:6" ht="16.5" customHeight="1" x14ac:dyDescent="0.3">
      <c r="A155" s="556"/>
      <c r="B155" s="555" t="s">
        <v>358</v>
      </c>
      <c r="C155" s="554">
        <v>521459.49000000005</v>
      </c>
      <c r="D155" s="552">
        <v>100</v>
      </c>
      <c r="E155" s="552">
        <v>100.79473315638386</v>
      </c>
      <c r="F155" s="552">
        <v>0.79473315638385333</v>
      </c>
    </row>
    <row r="156" spans="1:6" ht="16.5" customHeight="1" x14ac:dyDescent="0.3">
      <c r="A156" s="556"/>
      <c r="B156" s="555"/>
      <c r="C156" s="554"/>
      <c r="D156" s="552"/>
      <c r="E156" s="552"/>
      <c r="F156" s="552"/>
    </row>
    <row r="157" spans="1:6" ht="16.5" customHeight="1" x14ac:dyDescent="0.3">
      <c r="A157" s="556"/>
      <c r="B157" s="581" t="s">
        <v>359</v>
      </c>
      <c r="C157" s="554">
        <v>107091.86</v>
      </c>
      <c r="D157" s="552">
        <v>100</v>
      </c>
      <c r="E157" s="552">
        <v>101.28711782705233</v>
      </c>
      <c r="F157" s="552">
        <v>1.2871178270523309</v>
      </c>
    </row>
    <row r="158" spans="1:6" ht="12.9" hidden="1" customHeight="1" x14ac:dyDescent="0.3">
      <c r="A158" s="556"/>
      <c r="B158" s="555" t="s">
        <v>292</v>
      </c>
      <c r="C158" s="554">
        <v>2800</v>
      </c>
      <c r="D158" s="552">
        <v>100</v>
      </c>
      <c r="E158" s="552">
        <v>0</v>
      </c>
      <c r="F158" s="552">
        <v>-100</v>
      </c>
    </row>
    <row r="159" spans="1:6" ht="15.6" hidden="1" x14ac:dyDescent="0.3">
      <c r="A159" s="556"/>
      <c r="B159" s="555" t="s">
        <v>293</v>
      </c>
      <c r="C159" s="554">
        <v>28000</v>
      </c>
      <c r="D159" s="552">
        <v>100</v>
      </c>
      <c r="E159" s="552">
        <v>0</v>
      </c>
      <c r="F159" s="552">
        <v>-100</v>
      </c>
    </row>
    <row r="160" spans="1:6" ht="15.6" hidden="1" x14ac:dyDescent="0.3">
      <c r="A160" s="556"/>
      <c r="B160" s="555" t="s">
        <v>307</v>
      </c>
      <c r="C160" s="554">
        <v>15904</v>
      </c>
      <c r="D160" s="552">
        <v>100</v>
      </c>
      <c r="E160" s="552">
        <v>0</v>
      </c>
      <c r="F160" s="552">
        <v>-100</v>
      </c>
    </row>
    <row r="161" spans="1:6" ht="15.6" hidden="1" x14ac:dyDescent="0.3">
      <c r="A161" s="556"/>
      <c r="B161" s="555" t="s">
        <v>308</v>
      </c>
      <c r="C161" s="554">
        <v>280</v>
      </c>
      <c r="D161" s="552">
        <v>100</v>
      </c>
      <c r="E161" s="552">
        <v>0</v>
      </c>
      <c r="F161" s="552">
        <v>-100</v>
      </c>
    </row>
    <row r="162" spans="1:6" ht="15.6" hidden="1" x14ac:dyDescent="0.3">
      <c r="A162" s="556"/>
      <c r="B162" s="555" t="s">
        <v>294</v>
      </c>
      <c r="C162" s="554">
        <v>3300</v>
      </c>
      <c r="D162" s="552">
        <v>100</v>
      </c>
      <c r="E162" s="552">
        <v>0</v>
      </c>
      <c r="F162" s="552">
        <v>-100</v>
      </c>
    </row>
    <row r="163" spans="1:6" ht="15.6" hidden="1" x14ac:dyDescent="0.3">
      <c r="A163" s="556"/>
      <c r="B163" s="555" t="s">
        <v>309</v>
      </c>
      <c r="C163" s="554">
        <v>1450</v>
      </c>
      <c r="D163" s="552">
        <v>100</v>
      </c>
      <c r="E163" s="552">
        <v>0</v>
      </c>
      <c r="F163" s="552">
        <v>-100</v>
      </c>
    </row>
    <row r="164" spans="1:6" ht="15.6" hidden="1" x14ac:dyDescent="0.3">
      <c r="A164" s="556"/>
      <c r="B164" s="555" t="s">
        <v>306</v>
      </c>
      <c r="C164" s="554">
        <v>3217.5</v>
      </c>
      <c r="D164" s="552">
        <v>100</v>
      </c>
      <c r="E164" s="552">
        <v>0</v>
      </c>
      <c r="F164" s="552">
        <v>-100</v>
      </c>
    </row>
    <row r="165" spans="1:6" ht="15.6" hidden="1" x14ac:dyDescent="0.3">
      <c r="A165" s="556"/>
      <c r="B165" s="555" t="s">
        <v>295</v>
      </c>
      <c r="C165" s="554">
        <v>3302.51</v>
      </c>
      <c r="D165" s="552">
        <v>100</v>
      </c>
      <c r="E165" s="552">
        <v>0</v>
      </c>
      <c r="F165" s="552">
        <v>-100</v>
      </c>
    </row>
    <row r="166" spans="1:6" ht="15.6" hidden="1" x14ac:dyDescent="0.3">
      <c r="A166" s="556"/>
      <c r="B166" s="555" t="s">
        <v>314</v>
      </c>
      <c r="C166" s="554">
        <v>864</v>
      </c>
      <c r="D166" s="552">
        <v>100</v>
      </c>
      <c r="E166" s="552">
        <v>0</v>
      </c>
      <c r="F166" s="552">
        <v>-100</v>
      </c>
    </row>
    <row r="167" spans="1:6" ht="15.6" hidden="1" x14ac:dyDescent="0.3">
      <c r="A167" s="556"/>
      <c r="B167" s="555" t="s">
        <v>297</v>
      </c>
      <c r="C167" s="554">
        <v>22310.850000000002</v>
      </c>
      <c r="D167" s="552">
        <v>100</v>
      </c>
      <c r="E167" s="552">
        <v>0</v>
      </c>
      <c r="F167" s="552">
        <v>-100</v>
      </c>
    </row>
    <row r="168" spans="1:6" ht="15.6" hidden="1" x14ac:dyDescent="0.3">
      <c r="A168" s="556"/>
      <c r="B168" s="555" t="s">
        <v>298</v>
      </c>
      <c r="C168" s="554">
        <v>5200</v>
      </c>
      <c r="D168" s="552">
        <v>100</v>
      </c>
      <c r="E168" s="552">
        <v>0</v>
      </c>
      <c r="F168" s="552">
        <v>-100</v>
      </c>
    </row>
    <row r="169" spans="1:6" ht="15.6" hidden="1" x14ac:dyDescent="0.3">
      <c r="A169" s="556"/>
      <c r="B169" s="555" t="s">
        <v>311</v>
      </c>
      <c r="C169" s="554">
        <v>3000</v>
      </c>
      <c r="D169" s="552">
        <v>100</v>
      </c>
      <c r="E169" s="552">
        <v>0</v>
      </c>
      <c r="F169" s="552">
        <v>-100</v>
      </c>
    </row>
    <row r="170" spans="1:6" ht="15.6" hidden="1" x14ac:dyDescent="0.3">
      <c r="A170" s="556"/>
      <c r="B170" s="555" t="s">
        <v>303</v>
      </c>
      <c r="C170" s="554">
        <v>1680</v>
      </c>
      <c r="D170" s="552">
        <v>100</v>
      </c>
      <c r="E170" s="552">
        <v>0</v>
      </c>
      <c r="F170" s="552">
        <v>-100</v>
      </c>
    </row>
    <row r="171" spans="1:6" ht="15.6" hidden="1" x14ac:dyDescent="0.3">
      <c r="A171" s="556"/>
      <c r="B171" s="555" t="s">
        <v>299</v>
      </c>
      <c r="C171" s="554">
        <v>5733</v>
      </c>
      <c r="D171" s="552">
        <v>100</v>
      </c>
      <c r="E171" s="552">
        <v>0</v>
      </c>
      <c r="F171" s="552">
        <v>-100</v>
      </c>
    </row>
    <row r="172" spans="1:6" ht="15.6" hidden="1" x14ac:dyDescent="0.3">
      <c r="A172" s="556"/>
      <c r="B172" s="555" t="s">
        <v>300</v>
      </c>
      <c r="C172" s="554">
        <v>6000</v>
      </c>
      <c r="D172" s="552">
        <v>100</v>
      </c>
      <c r="E172" s="552">
        <v>0</v>
      </c>
      <c r="F172" s="552">
        <v>-100</v>
      </c>
    </row>
    <row r="173" spans="1:6" ht="15.6" hidden="1" x14ac:dyDescent="0.3">
      <c r="A173" s="556"/>
      <c r="B173" s="555" t="s">
        <v>301</v>
      </c>
      <c r="C173" s="554">
        <v>2600</v>
      </c>
      <c r="D173" s="552">
        <v>100</v>
      </c>
      <c r="E173" s="552">
        <v>0</v>
      </c>
      <c r="F173" s="552">
        <v>-100</v>
      </c>
    </row>
    <row r="174" spans="1:6" ht="15.6" hidden="1" x14ac:dyDescent="0.3">
      <c r="A174" s="556"/>
      <c r="B174" s="555" t="s">
        <v>316</v>
      </c>
      <c r="C174" s="554">
        <v>1450</v>
      </c>
      <c r="D174" s="552">
        <v>100</v>
      </c>
      <c r="E174" s="552">
        <v>0</v>
      </c>
      <c r="F174" s="552">
        <v>-100</v>
      </c>
    </row>
    <row r="175" spans="1:6" ht="16.5" customHeight="1" x14ac:dyDescent="0.3">
      <c r="A175" s="556"/>
      <c r="B175" s="555"/>
      <c r="C175" s="554"/>
      <c r="D175" s="552"/>
      <c r="E175" s="552"/>
      <c r="F175" s="552"/>
    </row>
    <row r="176" spans="1:6" ht="15.6" x14ac:dyDescent="0.3">
      <c r="A176" s="556"/>
      <c r="B176" s="574" t="s">
        <v>360</v>
      </c>
      <c r="C176" s="554">
        <v>59181.04</v>
      </c>
      <c r="D176" s="552">
        <v>100</v>
      </c>
      <c r="E176" s="552">
        <v>102.28903194353592</v>
      </c>
      <c r="F176" s="552">
        <v>2.289031943535913</v>
      </c>
    </row>
    <row r="177" spans="1:6" ht="15.6" hidden="1" x14ac:dyDescent="0.3">
      <c r="A177" s="556"/>
      <c r="B177" s="555" t="s">
        <v>308</v>
      </c>
      <c r="C177" s="554">
        <v>280</v>
      </c>
      <c r="D177" s="552">
        <v>100</v>
      </c>
      <c r="E177" s="552">
        <v>0</v>
      </c>
      <c r="F177" s="552">
        <v>-100</v>
      </c>
    </row>
    <row r="178" spans="1:6" ht="15.6" hidden="1" x14ac:dyDescent="0.3">
      <c r="A178" s="556"/>
      <c r="B178" s="555" t="s">
        <v>306</v>
      </c>
      <c r="C178" s="554">
        <v>3300</v>
      </c>
      <c r="D178" s="552">
        <v>100</v>
      </c>
      <c r="E178" s="552">
        <v>0</v>
      </c>
      <c r="F178" s="552">
        <v>-100</v>
      </c>
    </row>
    <row r="179" spans="1:6" ht="15.6" hidden="1" x14ac:dyDescent="0.3">
      <c r="A179" s="556"/>
      <c r="B179" s="582" t="s">
        <v>295</v>
      </c>
      <c r="C179" s="554">
        <v>4336.6400000000003</v>
      </c>
      <c r="D179" s="552">
        <v>100</v>
      </c>
      <c r="E179" s="552">
        <v>0</v>
      </c>
      <c r="F179" s="552">
        <v>-100</v>
      </c>
    </row>
    <row r="180" spans="1:6" ht="15.6" hidden="1" x14ac:dyDescent="0.3">
      <c r="A180" s="556"/>
      <c r="B180" s="555" t="s">
        <v>314</v>
      </c>
      <c r="C180" s="554">
        <v>456</v>
      </c>
      <c r="D180" s="552">
        <v>100</v>
      </c>
      <c r="E180" s="552">
        <v>0</v>
      </c>
      <c r="F180" s="552">
        <v>-100</v>
      </c>
    </row>
    <row r="181" spans="1:6" ht="15.6" hidden="1" x14ac:dyDescent="0.3">
      <c r="A181" s="556"/>
      <c r="B181" s="555" t="s">
        <v>297</v>
      </c>
      <c r="C181" s="554">
        <v>9318.4000000000015</v>
      </c>
      <c r="D181" s="552">
        <v>100</v>
      </c>
      <c r="E181" s="552">
        <v>0</v>
      </c>
      <c r="F181" s="552">
        <v>-100</v>
      </c>
    </row>
    <row r="182" spans="1:6" ht="15.6" hidden="1" x14ac:dyDescent="0.3">
      <c r="A182" s="556"/>
      <c r="B182" s="555" t="s">
        <v>298</v>
      </c>
      <c r="C182" s="554">
        <v>6000</v>
      </c>
      <c r="D182" s="552">
        <v>100</v>
      </c>
      <c r="E182" s="552">
        <v>0</v>
      </c>
      <c r="F182" s="552">
        <v>-100</v>
      </c>
    </row>
    <row r="183" spans="1:6" ht="15.6" hidden="1" x14ac:dyDescent="0.3">
      <c r="A183" s="556"/>
      <c r="B183" s="555" t="s">
        <v>299</v>
      </c>
      <c r="C183" s="554">
        <v>32450</v>
      </c>
      <c r="D183" s="552">
        <v>100</v>
      </c>
      <c r="E183" s="552">
        <v>0</v>
      </c>
      <c r="F183" s="552">
        <v>-100</v>
      </c>
    </row>
    <row r="184" spans="1:6" ht="15.6" hidden="1" x14ac:dyDescent="0.3">
      <c r="A184" s="556"/>
      <c r="B184" s="555" t="s">
        <v>301</v>
      </c>
      <c r="C184" s="554">
        <v>3040</v>
      </c>
      <c r="D184" s="552">
        <v>100</v>
      </c>
      <c r="E184" s="552">
        <v>0</v>
      </c>
      <c r="F184" s="552">
        <v>-100</v>
      </c>
    </row>
    <row r="185" spans="1:6" ht="16.5" customHeight="1" x14ac:dyDescent="0.3">
      <c r="A185" s="556"/>
      <c r="B185" s="555"/>
      <c r="C185" s="554"/>
      <c r="D185" s="552"/>
      <c r="E185" s="552"/>
      <c r="F185" s="552"/>
    </row>
    <row r="186" spans="1:6" ht="15.6" x14ac:dyDescent="0.3">
      <c r="A186" s="556"/>
      <c r="B186" s="574" t="s">
        <v>361</v>
      </c>
      <c r="C186" s="554">
        <v>78209.05</v>
      </c>
      <c r="D186" s="552">
        <v>100</v>
      </c>
      <c r="E186" s="552">
        <v>99.168059360878004</v>
      </c>
      <c r="F186" s="552">
        <v>-0.83194063912199745</v>
      </c>
    </row>
    <row r="187" spans="1:6" ht="15.6" hidden="1" x14ac:dyDescent="0.3">
      <c r="A187" s="556"/>
      <c r="B187" s="555" t="s">
        <v>307</v>
      </c>
      <c r="C187" s="554">
        <v>1800</v>
      </c>
      <c r="D187" s="552">
        <v>100</v>
      </c>
      <c r="E187" s="552">
        <v>0</v>
      </c>
      <c r="F187" s="552">
        <v>-100</v>
      </c>
    </row>
    <row r="188" spans="1:6" ht="15.6" hidden="1" x14ac:dyDescent="0.3">
      <c r="A188" s="556"/>
      <c r="B188" s="555" t="s">
        <v>306</v>
      </c>
      <c r="C188" s="554">
        <v>892</v>
      </c>
      <c r="D188" s="552">
        <v>100</v>
      </c>
      <c r="E188" s="552">
        <v>0</v>
      </c>
      <c r="F188" s="552">
        <v>-100</v>
      </c>
    </row>
    <row r="189" spans="1:6" ht="15.6" hidden="1" x14ac:dyDescent="0.3">
      <c r="A189" s="556"/>
      <c r="B189" s="555" t="s">
        <v>295</v>
      </c>
      <c r="C189" s="554">
        <v>1129.55</v>
      </c>
      <c r="D189" s="552">
        <v>100</v>
      </c>
      <c r="E189" s="552">
        <v>0</v>
      </c>
      <c r="F189" s="552">
        <v>-100</v>
      </c>
    </row>
    <row r="190" spans="1:6" ht="15.6" hidden="1" x14ac:dyDescent="0.3">
      <c r="A190" s="556"/>
      <c r="B190" s="555" t="s">
        <v>310</v>
      </c>
      <c r="C190" s="554">
        <v>5500</v>
      </c>
      <c r="D190" s="552">
        <v>100</v>
      </c>
      <c r="E190" s="552">
        <v>0</v>
      </c>
      <c r="F190" s="552">
        <v>-100</v>
      </c>
    </row>
    <row r="191" spans="1:6" ht="15.6" hidden="1" x14ac:dyDescent="0.3">
      <c r="A191" s="556"/>
      <c r="B191" s="555" t="s">
        <v>297</v>
      </c>
      <c r="C191" s="554">
        <v>61987.5</v>
      </c>
      <c r="D191" s="552">
        <v>100</v>
      </c>
      <c r="E191" s="552">
        <v>0</v>
      </c>
      <c r="F191" s="552">
        <v>-100</v>
      </c>
    </row>
    <row r="192" spans="1:6" ht="15.6" hidden="1" x14ac:dyDescent="0.3">
      <c r="A192" s="556"/>
      <c r="B192" s="555" t="s">
        <v>311</v>
      </c>
      <c r="C192" s="554">
        <v>1800</v>
      </c>
      <c r="D192" s="552">
        <v>100</v>
      </c>
      <c r="E192" s="552">
        <v>0</v>
      </c>
      <c r="F192" s="552">
        <v>-100</v>
      </c>
    </row>
    <row r="193" spans="1:6" ht="15.6" hidden="1" x14ac:dyDescent="0.3">
      <c r="A193" s="556"/>
      <c r="B193" s="555" t="s">
        <v>300</v>
      </c>
      <c r="C193" s="554">
        <v>5100</v>
      </c>
      <c r="D193" s="552">
        <v>100</v>
      </c>
      <c r="E193" s="552">
        <v>0</v>
      </c>
      <c r="F193" s="552">
        <v>-100</v>
      </c>
    </row>
    <row r="194" spans="1:6" ht="15.6" x14ac:dyDescent="0.3">
      <c r="A194" s="556"/>
      <c r="B194" s="555"/>
      <c r="C194" s="554"/>
      <c r="D194" s="552"/>
      <c r="E194" s="552"/>
      <c r="F194" s="552"/>
    </row>
    <row r="195" spans="1:6" ht="16.5" customHeight="1" x14ac:dyDescent="0.3">
      <c r="A195" s="556"/>
      <c r="B195" s="574" t="s">
        <v>362</v>
      </c>
      <c r="C195" s="554">
        <v>144</v>
      </c>
      <c r="D195" s="552">
        <v>100</v>
      </c>
      <c r="E195" s="552">
        <v>100</v>
      </c>
      <c r="F195" s="553" t="s">
        <v>531</v>
      </c>
    </row>
    <row r="196" spans="1:6" ht="15.6" hidden="1" x14ac:dyDescent="0.3">
      <c r="A196" s="556"/>
      <c r="B196" s="555" t="s">
        <v>300</v>
      </c>
      <c r="C196" s="554">
        <v>144</v>
      </c>
      <c r="D196" s="552">
        <v>100</v>
      </c>
      <c r="E196" s="552">
        <v>0</v>
      </c>
      <c r="F196" s="552">
        <v>-100</v>
      </c>
    </row>
    <row r="197" spans="1:6" ht="16.5" customHeight="1" x14ac:dyDescent="0.3">
      <c r="A197" s="556"/>
      <c r="B197" s="555"/>
      <c r="C197" s="554"/>
      <c r="D197" s="552"/>
      <c r="E197" s="552"/>
      <c r="F197" s="552"/>
    </row>
    <row r="198" spans="1:6" ht="16.5" customHeight="1" x14ac:dyDescent="0.3">
      <c r="A198" s="556"/>
      <c r="B198" s="574" t="s">
        <v>363</v>
      </c>
      <c r="C198" s="554">
        <v>11639.1</v>
      </c>
      <c r="D198" s="552">
        <v>100</v>
      </c>
      <c r="E198" s="552">
        <v>102.46403896557801</v>
      </c>
      <c r="F198" s="552">
        <v>2.4640389655780082</v>
      </c>
    </row>
    <row r="199" spans="1:6" ht="15.6" hidden="1" x14ac:dyDescent="0.3">
      <c r="A199" s="556"/>
      <c r="B199" s="555" t="s">
        <v>306</v>
      </c>
      <c r="C199" s="554">
        <v>330</v>
      </c>
      <c r="D199" s="552">
        <v>100</v>
      </c>
      <c r="E199" s="552">
        <v>0</v>
      </c>
      <c r="F199" s="552">
        <v>-100</v>
      </c>
    </row>
    <row r="200" spans="1:6" ht="15.6" hidden="1" x14ac:dyDescent="0.3">
      <c r="A200" s="556"/>
      <c r="B200" s="555" t="s">
        <v>295</v>
      </c>
      <c r="C200" s="554">
        <v>531.30000000000007</v>
      </c>
      <c r="D200" s="552">
        <v>100</v>
      </c>
      <c r="E200" s="552">
        <v>0</v>
      </c>
      <c r="F200" s="552">
        <v>-100</v>
      </c>
    </row>
    <row r="201" spans="1:6" ht="15.6" hidden="1" x14ac:dyDescent="0.3">
      <c r="A201" s="556"/>
      <c r="B201" s="578" t="s">
        <v>297</v>
      </c>
      <c r="C201" s="554">
        <v>10777.800000000001</v>
      </c>
      <c r="D201" s="552">
        <v>100</v>
      </c>
      <c r="E201" s="552">
        <v>0</v>
      </c>
      <c r="F201" s="552">
        <v>-100</v>
      </c>
    </row>
    <row r="202" spans="1:6" ht="15" customHeight="1" x14ac:dyDescent="0.3">
      <c r="A202" s="556"/>
      <c r="B202" s="578"/>
      <c r="C202" s="554"/>
      <c r="D202" s="552"/>
      <c r="E202" s="552"/>
      <c r="F202" s="552"/>
    </row>
    <row r="203" spans="1:6" ht="16.5" customHeight="1" x14ac:dyDescent="0.3">
      <c r="A203" s="556"/>
      <c r="B203" s="574" t="s">
        <v>364</v>
      </c>
      <c r="C203" s="554">
        <v>253872.97999999998</v>
      </c>
      <c r="D203" s="552">
        <v>100</v>
      </c>
      <c r="E203" s="552">
        <v>101.28933457610773</v>
      </c>
      <c r="F203" s="552">
        <v>1.2893345761077368</v>
      </c>
    </row>
    <row r="204" spans="1:6" ht="15.6" hidden="1" x14ac:dyDescent="0.3">
      <c r="A204" s="556"/>
      <c r="B204" s="578" t="s">
        <v>293</v>
      </c>
      <c r="C204" s="554">
        <v>30000</v>
      </c>
      <c r="D204" s="552">
        <v>100</v>
      </c>
      <c r="E204" s="552">
        <v>0</v>
      </c>
      <c r="F204" s="552">
        <v>-100</v>
      </c>
    </row>
    <row r="205" spans="1:6" ht="15.6" hidden="1" x14ac:dyDescent="0.3">
      <c r="A205" s="556"/>
      <c r="B205" s="580" t="s">
        <v>307</v>
      </c>
      <c r="C205" s="554">
        <v>20020</v>
      </c>
      <c r="D205" s="552">
        <v>100</v>
      </c>
      <c r="E205" s="552">
        <v>0</v>
      </c>
      <c r="F205" s="552">
        <v>-100</v>
      </c>
    </row>
    <row r="206" spans="1:6" ht="15.6" hidden="1" x14ac:dyDescent="0.3">
      <c r="A206" s="556"/>
      <c r="B206" s="578" t="s">
        <v>308</v>
      </c>
      <c r="C206" s="554">
        <v>1080</v>
      </c>
      <c r="D206" s="552">
        <v>100</v>
      </c>
      <c r="E206" s="552">
        <v>0</v>
      </c>
      <c r="F206" s="552">
        <v>-100</v>
      </c>
    </row>
    <row r="207" spans="1:6" ht="15.6" hidden="1" x14ac:dyDescent="0.3">
      <c r="A207" s="556"/>
      <c r="B207" s="578" t="s">
        <v>309</v>
      </c>
      <c r="C207" s="554">
        <v>1334</v>
      </c>
      <c r="D207" s="552">
        <v>100</v>
      </c>
      <c r="E207" s="552">
        <v>0</v>
      </c>
      <c r="F207" s="552">
        <v>-100</v>
      </c>
    </row>
    <row r="208" spans="1:6" ht="15.6" hidden="1" x14ac:dyDescent="0.3">
      <c r="A208" s="556"/>
      <c r="B208" s="578" t="s">
        <v>306</v>
      </c>
      <c r="C208" s="554">
        <v>1080</v>
      </c>
      <c r="D208" s="552">
        <v>100</v>
      </c>
      <c r="E208" s="552">
        <v>0</v>
      </c>
      <c r="F208" s="552">
        <v>-100</v>
      </c>
    </row>
    <row r="209" spans="1:6" ht="15.6" hidden="1" x14ac:dyDescent="0.3">
      <c r="A209" s="556"/>
      <c r="B209" s="555" t="s">
        <v>295</v>
      </c>
      <c r="C209" s="554">
        <v>1132.83</v>
      </c>
      <c r="D209" s="552">
        <v>100</v>
      </c>
      <c r="E209" s="552">
        <v>0</v>
      </c>
      <c r="F209" s="552">
        <v>-100</v>
      </c>
    </row>
    <row r="210" spans="1:6" ht="15.6" hidden="1" x14ac:dyDescent="0.3">
      <c r="A210" s="556"/>
      <c r="B210" s="555" t="s">
        <v>314</v>
      </c>
      <c r="C210" s="554">
        <v>546</v>
      </c>
      <c r="D210" s="552">
        <v>100</v>
      </c>
      <c r="E210" s="552">
        <v>0</v>
      </c>
      <c r="F210" s="552">
        <v>-100</v>
      </c>
    </row>
    <row r="211" spans="1:6" ht="15.6" hidden="1" x14ac:dyDescent="0.3">
      <c r="A211" s="556"/>
      <c r="B211" s="555" t="s">
        <v>310</v>
      </c>
      <c r="C211" s="554">
        <v>7062.5</v>
      </c>
      <c r="D211" s="552">
        <v>100</v>
      </c>
      <c r="E211" s="552">
        <v>0</v>
      </c>
      <c r="F211" s="552">
        <v>-100</v>
      </c>
    </row>
    <row r="212" spans="1:6" ht="15.6" hidden="1" x14ac:dyDescent="0.3">
      <c r="A212" s="556"/>
      <c r="B212" s="555" t="s">
        <v>297</v>
      </c>
      <c r="C212" s="554">
        <v>128617.65</v>
      </c>
      <c r="D212" s="552">
        <v>100</v>
      </c>
      <c r="E212" s="552">
        <v>0</v>
      </c>
      <c r="F212" s="552">
        <v>-100</v>
      </c>
    </row>
    <row r="213" spans="1:6" ht="15.6" hidden="1" x14ac:dyDescent="0.3">
      <c r="A213" s="556"/>
      <c r="B213" s="555" t="s">
        <v>299</v>
      </c>
      <c r="C213" s="554">
        <v>52000</v>
      </c>
      <c r="D213" s="552">
        <v>100</v>
      </c>
      <c r="E213" s="552">
        <v>0</v>
      </c>
      <c r="F213" s="552">
        <v>-100</v>
      </c>
    </row>
    <row r="214" spans="1:6" ht="15.6" hidden="1" x14ac:dyDescent="0.3">
      <c r="A214" s="556"/>
      <c r="B214" s="555" t="s">
        <v>300</v>
      </c>
      <c r="C214" s="554">
        <v>8000</v>
      </c>
      <c r="D214" s="552">
        <v>100</v>
      </c>
      <c r="E214" s="552">
        <v>0</v>
      </c>
      <c r="F214" s="552">
        <v>-100</v>
      </c>
    </row>
    <row r="215" spans="1:6" ht="15.6" hidden="1" x14ac:dyDescent="0.3">
      <c r="A215" s="556"/>
      <c r="B215" s="555" t="s">
        <v>301</v>
      </c>
      <c r="C215" s="554">
        <v>3000</v>
      </c>
      <c r="D215" s="552">
        <v>100</v>
      </c>
      <c r="E215" s="552">
        <v>0</v>
      </c>
      <c r="F215" s="552">
        <v>-100</v>
      </c>
    </row>
    <row r="216" spans="1:6" ht="15.6" x14ac:dyDescent="0.3">
      <c r="A216" s="556"/>
      <c r="B216" s="555"/>
      <c r="C216" s="554"/>
      <c r="D216" s="552"/>
      <c r="E216" s="552"/>
      <c r="F216" s="552"/>
    </row>
    <row r="217" spans="1:6" ht="16.5" customHeight="1" x14ac:dyDescent="0.3">
      <c r="A217" s="556"/>
      <c r="B217" s="574" t="s">
        <v>365</v>
      </c>
      <c r="C217" s="554">
        <v>9442</v>
      </c>
      <c r="D217" s="552">
        <v>100</v>
      </c>
      <c r="E217" s="552">
        <v>102.50102959657674</v>
      </c>
      <c r="F217" s="552">
        <v>2.5010295965767426</v>
      </c>
    </row>
    <row r="218" spans="1:6" ht="15.6" hidden="1" x14ac:dyDescent="0.3">
      <c r="A218" s="556"/>
      <c r="B218" s="555" t="s">
        <v>310</v>
      </c>
      <c r="C218" s="554">
        <v>975</v>
      </c>
      <c r="D218" s="552">
        <v>100</v>
      </c>
      <c r="E218" s="552">
        <v>0</v>
      </c>
      <c r="F218" s="552">
        <v>-100</v>
      </c>
    </row>
    <row r="219" spans="1:6" ht="15.6" hidden="1" x14ac:dyDescent="0.3">
      <c r="A219" s="556"/>
      <c r="B219" s="555" t="s">
        <v>297</v>
      </c>
      <c r="C219" s="554">
        <v>667</v>
      </c>
      <c r="D219" s="552">
        <v>100</v>
      </c>
      <c r="E219" s="552">
        <v>0</v>
      </c>
      <c r="F219" s="552">
        <v>-100</v>
      </c>
    </row>
    <row r="220" spans="1:6" ht="15.6" hidden="1" x14ac:dyDescent="0.3">
      <c r="A220" s="556"/>
      <c r="B220" s="555" t="s">
        <v>311</v>
      </c>
      <c r="C220" s="554">
        <v>7800</v>
      </c>
      <c r="D220" s="552">
        <v>100</v>
      </c>
      <c r="E220" s="552">
        <v>0</v>
      </c>
      <c r="F220" s="552">
        <v>-100</v>
      </c>
    </row>
    <row r="221" spans="1:6" ht="15.6" x14ac:dyDescent="0.3">
      <c r="A221" s="556"/>
      <c r="B221" s="555"/>
      <c r="C221" s="554"/>
      <c r="D221" s="552"/>
      <c r="E221" s="552"/>
      <c r="F221" s="552"/>
    </row>
    <row r="222" spans="1:6" ht="16.5" customHeight="1" x14ac:dyDescent="0.3">
      <c r="A222" s="556"/>
      <c r="B222" s="574" t="s">
        <v>366</v>
      </c>
      <c r="C222" s="554">
        <v>667</v>
      </c>
      <c r="D222" s="552">
        <v>100</v>
      </c>
      <c r="E222" s="552">
        <v>100</v>
      </c>
      <c r="F222" s="553" t="s">
        <v>531</v>
      </c>
    </row>
    <row r="223" spans="1:6" ht="15.6" hidden="1" x14ac:dyDescent="0.3">
      <c r="A223" s="556"/>
      <c r="B223" s="555" t="s">
        <v>295</v>
      </c>
      <c r="C223" s="554">
        <v>667</v>
      </c>
      <c r="D223" s="552">
        <v>100</v>
      </c>
      <c r="E223" s="552">
        <v>0</v>
      </c>
      <c r="F223" s="552">
        <v>-100</v>
      </c>
    </row>
    <row r="224" spans="1:6" ht="16.5" customHeight="1" x14ac:dyDescent="0.3">
      <c r="A224" s="556"/>
      <c r="B224" s="555"/>
      <c r="C224" s="554"/>
      <c r="D224" s="552"/>
      <c r="E224" s="552"/>
      <c r="F224" s="552"/>
    </row>
    <row r="225" spans="1:6" ht="16.5" customHeight="1" x14ac:dyDescent="0.3">
      <c r="A225" s="556"/>
      <c r="B225" s="574" t="s">
        <v>367</v>
      </c>
      <c r="C225" s="554">
        <v>112.5</v>
      </c>
      <c r="D225" s="552">
        <v>100</v>
      </c>
      <c r="E225" s="552">
        <v>100</v>
      </c>
      <c r="F225" s="553" t="s">
        <v>531</v>
      </c>
    </row>
    <row r="226" spans="1:6" ht="15.6" hidden="1" x14ac:dyDescent="0.3">
      <c r="A226" s="556"/>
      <c r="B226" s="555" t="s">
        <v>310</v>
      </c>
      <c r="C226" s="554">
        <v>112.5</v>
      </c>
      <c r="D226" s="552">
        <v>100</v>
      </c>
      <c r="E226" s="552">
        <v>0</v>
      </c>
      <c r="F226" s="552">
        <v>-100</v>
      </c>
    </row>
    <row r="227" spans="1:6" ht="16.5" customHeight="1" x14ac:dyDescent="0.3">
      <c r="A227" s="556"/>
      <c r="B227" s="555"/>
      <c r="C227" s="554"/>
      <c r="D227" s="552"/>
      <c r="E227" s="552"/>
      <c r="F227" s="552"/>
    </row>
    <row r="228" spans="1:6" ht="16.5" customHeight="1" x14ac:dyDescent="0.3">
      <c r="A228" s="556"/>
      <c r="B228" s="574" t="s">
        <v>368</v>
      </c>
      <c r="C228" s="554">
        <v>1099.96</v>
      </c>
      <c r="D228" s="552">
        <v>100</v>
      </c>
      <c r="E228" s="552">
        <v>100</v>
      </c>
      <c r="F228" s="553" t="s">
        <v>531</v>
      </c>
    </row>
    <row r="229" spans="1:6" ht="15.6" hidden="1" x14ac:dyDescent="0.3">
      <c r="A229" s="556"/>
      <c r="B229" s="555" t="s">
        <v>292</v>
      </c>
      <c r="C229" s="583">
        <v>112</v>
      </c>
      <c r="D229" s="584">
        <v>100</v>
      </c>
      <c r="E229" s="584">
        <v>0</v>
      </c>
      <c r="F229" s="584">
        <v>-100</v>
      </c>
    </row>
    <row r="230" spans="1:6" ht="15.6" hidden="1" x14ac:dyDescent="0.3">
      <c r="A230" s="556"/>
      <c r="B230" s="555" t="s">
        <v>295</v>
      </c>
      <c r="C230" s="583">
        <v>94.86</v>
      </c>
      <c r="D230" s="584">
        <v>100</v>
      </c>
      <c r="E230" s="584">
        <v>0</v>
      </c>
      <c r="F230" s="584">
        <v>-100</v>
      </c>
    </row>
    <row r="231" spans="1:6" ht="15.6" hidden="1" x14ac:dyDescent="0.3">
      <c r="A231" s="556"/>
      <c r="B231" s="555" t="s">
        <v>310</v>
      </c>
      <c r="C231" s="583">
        <v>97.5</v>
      </c>
      <c r="D231" s="584">
        <v>100</v>
      </c>
      <c r="E231" s="584">
        <v>0</v>
      </c>
      <c r="F231" s="584">
        <v>-100</v>
      </c>
    </row>
    <row r="232" spans="1:6" ht="15.6" hidden="1" x14ac:dyDescent="0.3">
      <c r="A232" s="556"/>
      <c r="B232" s="555" t="s">
        <v>297</v>
      </c>
      <c r="C232" s="583">
        <v>795.6</v>
      </c>
      <c r="D232" s="584">
        <v>100</v>
      </c>
      <c r="E232" s="584">
        <v>0</v>
      </c>
      <c r="F232" s="584">
        <v>-100</v>
      </c>
    </row>
    <row r="233" spans="1:6" ht="16.5" customHeight="1" x14ac:dyDescent="0.3">
      <c r="A233" s="556"/>
      <c r="B233" s="555"/>
      <c r="C233" s="554"/>
      <c r="D233" s="552"/>
      <c r="E233" s="552"/>
      <c r="F233" s="552"/>
    </row>
    <row r="234" spans="1:6" ht="13.5" customHeight="1" x14ac:dyDescent="0.3">
      <c r="A234" s="556"/>
      <c r="B234" s="555" t="s">
        <v>534</v>
      </c>
      <c r="C234" s="554">
        <v>5001.5</v>
      </c>
      <c r="D234" s="552">
        <v>100</v>
      </c>
      <c r="E234" s="552">
        <v>102.25047272015033</v>
      </c>
      <c r="F234" s="552">
        <v>2.2504727201503316</v>
      </c>
    </row>
    <row r="235" spans="1:6" ht="13.5" customHeight="1" x14ac:dyDescent="0.3">
      <c r="A235" s="556"/>
      <c r="B235" s="555"/>
      <c r="C235" s="554"/>
      <c r="D235" s="552"/>
      <c r="E235" s="552"/>
      <c r="F235" s="552"/>
    </row>
    <row r="236" spans="1:6" ht="15.6" x14ac:dyDescent="0.3">
      <c r="A236" s="556"/>
      <c r="B236" s="574" t="s">
        <v>369</v>
      </c>
      <c r="C236" s="554">
        <v>3551.5</v>
      </c>
      <c r="D236" s="552">
        <v>100</v>
      </c>
      <c r="E236" s="552">
        <v>103.39463079143411</v>
      </c>
      <c r="F236" s="552">
        <v>3.3946307914341167</v>
      </c>
    </row>
    <row r="237" spans="1:6" ht="15.6" hidden="1" x14ac:dyDescent="0.3">
      <c r="A237" s="556"/>
      <c r="B237" s="578" t="s">
        <v>308</v>
      </c>
      <c r="C237" s="554">
        <v>950</v>
      </c>
      <c r="D237" s="552">
        <v>100</v>
      </c>
      <c r="E237" s="552">
        <v>0</v>
      </c>
      <c r="F237" s="552">
        <v>-100</v>
      </c>
    </row>
    <row r="238" spans="1:6" ht="15.6" hidden="1" x14ac:dyDescent="0.3">
      <c r="A238" s="556"/>
      <c r="B238" s="555" t="s">
        <v>306</v>
      </c>
      <c r="C238" s="554">
        <v>31.499999999999996</v>
      </c>
      <c r="D238" s="552">
        <v>100</v>
      </c>
      <c r="E238" s="552">
        <v>0</v>
      </c>
      <c r="F238" s="552">
        <v>-100</v>
      </c>
    </row>
    <row r="239" spans="1:6" ht="15.6" hidden="1" x14ac:dyDescent="0.3">
      <c r="A239" s="556"/>
      <c r="B239" s="578" t="s">
        <v>314</v>
      </c>
      <c r="C239" s="554">
        <v>12.6</v>
      </c>
      <c r="D239" s="552">
        <v>100</v>
      </c>
      <c r="E239" s="552">
        <v>0</v>
      </c>
      <c r="F239" s="552">
        <v>-100</v>
      </c>
    </row>
    <row r="240" spans="1:6" ht="15.6" hidden="1" x14ac:dyDescent="0.3">
      <c r="A240" s="556"/>
      <c r="B240" s="578" t="s">
        <v>299</v>
      </c>
      <c r="C240" s="554">
        <v>2557.4</v>
      </c>
      <c r="D240" s="552">
        <v>100</v>
      </c>
      <c r="E240" s="552">
        <v>0</v>
      </c>
      <c r="F240" s="552">
        <v>-100</v>
      </c>
    </row>
    <row r="241" spans="1:6" ht="15.6" x14ac:dyDescent="0.3">
      <c r="A241" s="556"/>
      <c r="B241" s="555"/>
      <c r="C241" s="554"/>
      <c r="D241" s="552"/>
      <c r="E241" s="552"/>
      <c r="F241" s="552"/>
    </row>
    <row r="242" spans="1:6" ht="15.6" x14ac:dyDescent="0.3">
      <c r="A242" s="556"/>
      <c r="B242" s="574" t="s">
        <v>540</v>
      </c>
      <c r="C242" s="554">
        <v>1450</v>
      </c>
      <c r="D242" s="552">
        <v>100</v>
      </c>
      <c r="E242" s="552">
        <v>100</v>
      </c>
      <c r="F242" s="553" t="s">
        <v>531</v>
      </c>
    </row>
    <row r="243" spans="1:6" ht="15.6" hidden="1" x14ac:dyDescent="0.3">
      <c r="A243" s="555"/>
      <c r="B243" s="555" t="s">
        <v>298</v>
      </c>
      <c r="C243" s="554">
        <v>750</v>
      </c>
      <c r="D243" s="552">
        <v>100</v>
      </c>
      <c r="E243" s="552">
        <v>0</v>
      </c>
      <c r="F243" s="552">
        <v>-100</v>
      </c>
    </row>
    <row r="244" spans="1:6" ht="15.6" hidden="1" x14ac:dyDescent="0.3">
      <c r="A244" s="555"/>
      <c r="B244" s="555" t="s">
        <v>311</v>
      </c>
      <c r="C244" s="554">
        <v>700</v>
      </c>
      <c r="D244" s="552">
        <v>100</v>
      </c>
      <c r="E244" s="552">
        <v>0</v>
      </c>
      <c r="F244" s="552">
        <v>-100</v>
      </c>
    </row>
    <row r="245" spans="1:6" ht="15.6" x14ac:dyDescent="0.3">
      <c r="A245" s="555"/>
      <c r="B245" s="578"/>
      <c r="C245" s="554"/>
      <c r="D245" s="552"/>
      <c r="E245" s="552"/>
      <c r="F245" s="552"/>
    </row>
    <row r="246" spans="1:6" ht="15" customHeight="1" x14ac:dyDescent="0.3">
      <c r="A246" s="596" t="s">
        <v>551</v>
      </c>
      <c r="B246" s="597"/>
      <c r="C246" s="554">
        <v>81790.070000000007</v>
      </c>
      <c r="D246" s="552">
        <v>100</v>
      </c>
      <c r="E246" s="552">
        <v>100</v>
      </c>
      <c r="F246" s="553" t="s">
        <v>531</v>
      </c>
    </row>
    <row r="247" spans="1:6" ht="15.6" x14ac:dyDescent="0.3">
      <c r="A247" s="555"/>
      <c r="B247" s="555"/>
      <c r="C247" s="554"/>
      <c r="D247" s="552"/>
      <c r="E247" s="552"/>
      <c r="F247" s="552"/>
    </row>
    <row r="248" spans="1:6" ht="15.6" x14ac:dyDescent="0.3">
      <c r="A248" s="585"/>
      <c r="B248" s="578" t="s">
        <v>370</v>
      </c>
      <c r="C248" s="554">
        <v>2542.1799999999998</v>
      </c>
      <c r="D248" s="552">
        <v>100</v>
      </c>
      <c r="E248" s="552">
        <v>100</v>
      </c>
      <c r="F248" s="553" t="s">
        <v>531</v>
      </c>
    </row>
    <row r="249" spans="1:6" ht="15.6" hidden="1" x14ac:dyDescent="0.3">
      <c r="A249" s="555"/>
      <c r="B249" s="555" t="s">
        <v>291</v>
      </c>
      <c r="C249" s="554">
        <v>59.699999999999996</v>
      </c>
      <c r="D249" s="552">
        <v>100</v>
      </c>
      <c r="E249" s="552">
        <v>0</v>
      </c>
      <c r="F249" s="552">
        <v>-100</v>
      </c>
    </row>
    <row r="250" spans="1:6" ht="15.6" hidden="1" x14ac:dyDescent="0.3">
      <c r="A250" s="555"/>
      <c r="B250" s="555" t="s">
        <v>292</v>
      </c>
      <c r="C250" s="554">
        <v>29.849999999999998</v>
      </c>
      <c r="D250" s="552">
        <v>100</v>
      </c>
      <c r="E250" s="552">
        <v>0</v>
      </c>
      <c r="F250" s="552">
        <v>-100</v>
      </c>
    </row>
    <row r="251" spans="1:6" ht="15.6" hidden="1" x14ac:dyDescent="0.3">
      <c r="A251" s="555"/>
      <c r="B251" s="578" t="s">
        <v>293</v>
      </c>
      <c r="C251" s="554">
        <v>360</v>
      </c>
      <c r="D251" s="552">
        <v>100</v>
      </c>
      <c r="E251" s="552">
        <v>0</v>
      </c>
      <c r="F251" s="552">
        <v>-100</v>
      </c>
    </row>
    <row r="252" spans="1:6" ht="15.6" hidden="1" x14ac:dyDescent="0.3">
      <c r="A252" s="555"/>
      <c r="B252" s="555" t="s">
        <v>294</v>
      </c>
      <c r="C252" s="554">
        <v>467.5</v>
      </c>
      <c r="D252" s="552">
        <v>100</v>
      </c>
      <c r="E252" s="552">
        <v>0</v>
      </c>
      <c r="F252" s="552">
        <v>-100</v>
      </c>
    </row>
    <row r="253" spans="1:6" ht="15.6" hidden="1" x14ac:dyDescent="0.3">
      <c r="A253" s="555"/>
      <c r="B253" s="555" t="s">
        <v>295</v>
      </c>
      <c r="C253" s="554">
        <v>644.13</v>
      </c>
      <c r="D253" s="552">
        <v>100</v>
      </c>
      <c r="E253" s="552">
        <v>0</v>
      </c>
      <c r="F253" s="552">
        <v>-100</v>
      </c>
    </row>
    <row r="254" spans="1:6" ht="15.6" hidden="1" x14ac:dyDescent="0.3">
      <c r="A254" s="555"/>
      <c r="B254" s="555" t="s">
        <v>296</v>
      </c>
      <c r="C254" s="554">
        <v>83.7</v>
      </c>
      <c r="D254" s="552">
        <v>100</v>
      </c>
      <c r="E254" s="552">
        <v>0</v>
      </c>
      <c r="F254" s="552">
        <v>-100</v>
      </c>
    </row>
    <row r="255" spans="1:6" ht="15.6" hidden="1" x14ac:dyDescent="0.3">
      <c r="A255" s="555"/>
      <c r="B255" s="555" t="s">
        <v>297</v>
      </c>
      <c r="C255" s="554">
        <v>126.30000000000001</v>
      </c>
      <c r="D255" s="552">
        <v>100</v>
      </c>
      <c r="E255" s="552">
        <v>0</v>
      </c>
      <c r="F255" s="552">
        <v>-100</v>
      </c>
    </row>
    <row r="256" spans="1:6" ht="15.6" hidden="1" x14ac:dyDescent="0.3">
      <c r="A256" s="555"/>
      <c r="B256" s="555" t="s">
        <v>298</v>
      </c>
      <c r="C256" s="554">
        <v>114</v>
      </c>
      <c r="D256" s="552">
        <v>100</v>
      </c>
      <c r="E256" s="552">
        <v>0</v>
      </c>
      <c r="F256" s="552">
        <v>-100</v>
      </c>
    </row>
    <row r="257" spans="1:6" ht="15.6" hidden="1" x14ac:dyDescent="0.3">
      <c r="A257" s="555"/>
      <c r="B257" s="555" t="s">
        <v>299</v>
      </c>
      <c r="C257" s="554">
        <v>26.25</v>
      </c>
      <c r="D257" s="552">
        <v>100</v>
      </c>
      <c r="E257" s="552">
        <v>0</v>
      </c>
      <c r="F257" s="552">
        <v>-100</v>
      </c>
    </row>
    <row r="258" spans="1:6" ht="15.6" hidden="1" x14ac:dyDescent="0.3">
      <c r="A258" s="555"/>
      <c r="B258" s="555" t="s">
        <v>300</v>
      </c>
      <c r="C258" s="554">
        <v>19</v>
      </c>
      <c r="D258" s="552">
        <v>100</v>
      </c>
      <c r="E258" s="552">
        <v>0</v>
      </c>
      <c r="F258" s="552">
        <v>-100</v>
      </c>
    </row>
    <row r="259" spans="1:6" ht="15.6" hidden="1" x14ac:dyDescent="0.3">
      <c r="A259" s="555"/>
      <c r="B259" s="555" t="s">
        <v>301</v>
      </c>
      <c r="C259" s="554">
        <v>288</v>
      </c>
      <c r="D259" s="552">
        <v>100</v>
      </c>
      <c r="E259" s="552">
        <v>0</v>
      </c>
      <c r="F259" s="552">
        <v>-100</v>
      </c>
    </row>
    <row r="260" spans="1:6" ht="15.6" hidden="1" x14ac:dyDescent="0.3">
      <c r="A260" s="555"/>
      <c r="B260" s="555" t="s">
        <v>302</v>
      </c>
      <c r="C260" s="554">
        <v>323.75</v>
      </c>
      <c r="D260" s="552">
        <v>100</v>
      </c>
      <c r="E260" s="552">
        <v>0</v>
      </c>
      <c r="F260" s="552">
        <v>-100</v>
      </c>
    </row>
    <row r="261" spans="1:6" ht="15.6" x14ac:dyDescent="0.3">
      <c r="A261" s="555"/>
      <c r="B261" s="555"/>
      <c r="C261" s="554"/>
      <c r="D261" s="552"/>
      <c r="E261" s="552"/>
      <c r="F261" s="552"/>
    </row>
    <row r="262" spans="1:6" ht="15.6" x14ac:dyDescent="0.3">
      <c r="A262" s="585"/>
      <c r="B262" s="555" t="s">
        <v>371</v>
      </c>
      <c r="C262" s="554">
        <v>227.28</v>
      </c>
      <c r="D262" s="552">
        <v>100</v>
      </c>
      <c r="E262" s="552">
        <v>100.20305258483609</v>
      </c>
      <c r="F262" s="552">
        <v>0.20305258483608313</v>
      </c>
    </row>
    <row r="263" spans="1:6" ht="15.6" hidden="1" x14ac:dyDescent="0.3">
      <c r="A263" s="555"/>
      <c r="B263" s="555" t="s">
        <v>292</v>
      </c>
      <c r="C263" s="554">
        <v>19</v>
      </c>
      <c r="D263" s="552">
        <v>100</v>
      </c>
      <c r="E263" s="552">
        <v>0</v>
      </c>
      <c r="F263" s="552">
        <v>-100</v>
      </c>
    </row>
    <row r="264" spans="1:6" ht="15.6" hidden="1" x14ac:dyDescent="0.3">
      <c r="A264" s="555"/>
      <c r="B264" s="555" t="s">
        <v>293</v>
      </c>
      <c r="C264" s="554">
        <v>37.5</v>
      </c>
      <c r="D264" s="552">
        <v>100</v>
      </c>
      <c r="E264" s="552">
        <v>0</v>
      </c>
      <c r="F264" s="552">
        <v>-100</v>
      </c>
    </row>
    <row r="265" spans="1:6" ht="15.6" hidden="1" x14ac:dyDescent="0.3">
      <c r="A265" s="555"/>
      <c r="B265" s="555" t="s">
        <v>295</v>
      </c>
      <c r="C265" s="554">
        <v>29.880000000000003</v>
      </c>
      <c r="D265" s="552">
        <v>100</v>
      </c>
      <c r="E265" s="552">
        <v>0</v>
      </c>
      <c r="F265" s="552">
        <v>-100</v>
      </c>
    </row>
    <row r="266" spans="1:6" ht="15.6" hidden="1" x14ac:dyDescent="0.3">
      <c r="A266" s="555"/>
      <c r="B266" s="555" t="s">
        <v>296</v>
      </c>
      <c r="C266" s="554">
        <v>14.399999999999999</v>
      </c>
      <c r="D266" s="552">
        <v>100</v>
      </c>
      <c r="E266" s="552">
        <v>0</v>
      </c>
      <c r="F266" s="552">
        <v>-100</v>
      </c>
    </row>
    <row r="267" spans="1:6" ht="15.6" hidden="1" x14ac:dyDescent="0.3">
      <c r="A267" s="555"/>
      <c r="B267" s="555" t="s">
        <v>297</v>
      </c>
      <c r="C267" s="554">
        <v>24.4</v>
      </c>
      <c r="D267" s="552">
        <v>100</v>
      </c>
      <c r="E267" s="552">
        <v>0</v>
      </c>
      <c r="F267" s="552">
        <v>-100</v>
      </c>
    </row>
    <row r="268" spans="1:6" ht="15.6" hidden="1" x14ac:dyDescent="0.3">
      <c r="A268" s="555"/>
      <c r="B268" s="555" t="s">
        <v>303</v>
      </c>
      <c r="C268" s="554">
        <v>11</v>
      </c>
      <c r="D268" s="552">
        <v>100</v>
      </c>
      <c r="E268" s="552">
        <v>0</v>
      </c>
      <c r="F268" s="552">
        <v>-100</v>
      </c>
    </row>
    <row r="269" spans="1:6" ht="15.6" hidden="1" x14ac:dyDescent="0.3">
      <c r="A269" s="555"/>
      <c r="B269" s="555" t="s">
        <v>299</v>
      </c>
      <c r="C269" s="554">
        <v>9.75</v>
      </c>
      <c r="D269" s="552">
        <v>100</v>
      </c>
      <c r="E269" s="552">
        <v>0</v>
      </c>
      <c r="F269" s="552">
        <v>-100</v>
      </c>
    </row>
    <row r="270" spans="1:6" ht="15.6" hidden="1" x14ac:dyDescent="0.3">
      <c r="A270" s="555"/>
      <c r="B270" s="555" t="s">
        <v>300</v>
      </c>
      <c r="C270" s="554">
        <v>28</v>
      </c>
      <c r="D270" s="552">
        <v>100</v>
      </c>
      <c r="E270" s="552">
        <v>0</v>
      </c>
      <c r="F270" s="552">
        <v>-100</v>
      </c>
    </row>
    <row r="271" spans="1:6" ht="15.6" hidden="1" x14ac:dyDescent="0.3">
      <c r="A271" s="555"/>
      <c r="B271" s="555" t="s">
        <v>304</v>
      </c>
      <c r="C271" s="554">
        <v>32.5</v>
      </c>
      <c r="D271" s="552">
        <v>100</v>
      </c>
      <c r="E271" s="552">
        <v>0</v>
      </c>
      <c r="F271" s="552">
        <v>-100</v>
      </c>
    </row>
    <row r="272" spans="1:6" ht="15.6" hidden="1" x14ac:dyDescent="0.3">
      <c r="A272" s="555"/>
      <c r="B272" s="555" t="s">
        <v>305</v>
      </c>
      <c r="C272" s="554">
        <v>20.85</v>
      </c>
      <c r="D272" s="552">
        <v>100</v>
      </c>
      <c r="E272" s="552">
        <v>0</v>
      </c>
      <c r="F272" s="552">
        <v>-100</v>
      </c>
    </row>
    <row r="273" spans="1:6" ht="15.6" x14ac:dyDescent="0.3">
      <c r="A273" s="585"/>
      <c r="B273" s="555"/>
      <c r="C273" s="554"/>
      <c r="D273" s="552"/>
      <c r="E273" s="552"/>
      <c r="F273" s="552"/>
    </row>
    <row r="274" spans="1:6" ht="15.6" x14ac:dyDescent="0.3">
      <c r="A274" s="585"/>
      <c r="B274" s="555" t="s">
        <v>372</v>
      </c>
      <c r="C274" s="554">
        <v>672.27</v>
      </c>
      <c r="D274" s="552">
        <v>100</v>
      </c>
      <c r="E274" s="552">
        <v>101.89474025007502</v>
      </c>
      <c r="F274" s="552">
        <v>1.894740250075011</v>
      </c>
    </row>
    <row r="275" spans="1:6" ht="15.6" hidden="1" x14ac:dyDescent="0.3">
      <c r="A275" s="585"/>
      <c r="B275" s="578" t="s">
        <v>291</v>
      </c>
      <c r="C275" s="554">
        <v>59.699999999999996</v>
      </c>
      <c r="D275" s="552">
        <v>100</v>
      </c>
      <c r="E275" s="552">
        <v>0</v>
      </c>
      <c r="F275" s="552">
        <v>-100</v>
      </c>
    </row>
    <row r="276" spans="1:6" ht="15.6" hidden="1" x14ac:dyDescent="0.3">
      <c r="A276" s="585"/>
      <c r="B276" s="555" t="s">
        <v>306</v>
      </c>
      <c r="C276" s="554">
        <v>0</v>
      </c>
      <c r="D276" s="552">
        <v>100</v>
      </c>
      <c r="E276" s="552" t="e">
        <v>#DIV/0!</v>
      </c>
      <c r="F276" s="552" t="e">
        <v>#DIV/0!</v>
      </c>
    </row>
    <row r="277" spans="1:6" ht="15.6" hidden="1" x14ac:dyDescent="0.3">
      <c r="A277" s="585"/>
      <c r="B277" s="555" t="s">
        <v>299</v>
      </c>
      <c r="C277" s="554">
        <v>24.57</v>
      </c>
      <c r="D277" s="552">
        <v>100</v>
      </c>
      <c r="E277" s="552">
        <v>0</v>
      </c>
      <c r="F277" s="552">
        <v>-100</v>
      </c>
    </row>
    <row r="278" spans="1:6" ht="15.6" hidden="1" x14ac:dyDescent="0.3">
      <c r="A278" s="585"/>
      <c r="B278" s="578" t="s">
        <v>301</v>
      </c>
      <c r="C278" s="554">
        <v>288</v>
      </c>
      <c r="D278" s="552">
        <v>100</v>
      </c>
      <c r="E278" s="552">
        <v>0</v>
      </c>
      <c r="F278" s="552">
        <v>-100</v>
      </c>
    </row>
    <row r="279" spans="1:6" ht="15.6" hidden="1" x14ac:dyDescent="0.3">
      <c r="A279" s="585"/>
      <c r="B279" s="555" t="s">
        <v>302</v>
      </c>
      <c r="C279" s="554">
        <v>300</v>
      </c>
      <c r="D279" s="552">
        <v>100</v>
      </c>
      <c r="E279" s="552">
        <v>0</v>
      </c>
      <c r="F279" s="552">
        <v>-100</v>
      </c>
    </row>
    <row r="280" spans="1:6" ht="15.6" x14ac:dyDescent="0.3">
      <c r="A280" s="585"/>
      <c r="B280" s="555"/>
      <c r="C280" s="554"/>
      <c r="D280" s="552"/>
      <c r="E280" s="552"/>
      <c r="F280" s="552"/>
    </row>
    <row r="281" spans="1:6" ht="15.6" x14ac:dyDescent="0.3">
      <c r="A281" s="585"/>
      <c r="B281" s="555" t="s">
        <v>373</v>
      </c>
      <c r="C281" s="554">
        <v>1263.3</v>
      </c>
      <c r="D281" s="552">
        <v>100</v>
      </c>
      <c r="E281" s="552">
        <v>99.731316765560337</v>
      </c>
      <c r="F281" s="552">
        <v>-0.26868323443965947</v>
      </c>
    </row>
    <row r="282" spans="1:6" ht="15.6" hidden="1" x14ac:dyDescent="0.3">
      <c r="A282" s="585"/>
      <c r="B282" s="555" t="s">
        <v>293</v>
      </c>
      <c r="C282" s="554">
        <v>110</v>
      </c>
      <c r="D282" s="552">
        <v>100</v>
      </c>
      <c r="E282" s="552">
        <v>0</v>
      </c>
      <c r="F282" s="552">
        <v>-100</v>
      </c>
    </row>
    <row r="283" spans="1:6" ht="15.6" hidden="1" x14ac:dyDescent="0.3">
      <c r="A283" s="585"/>
      <c r="B283" s="555" t="s">
        <v>307</v>
      </c>
      <c r="C283" s="554">
        <v>170</v>
      </c>
      <c r="D283" s="552">
        <v>100</v>
      </c>
      <c r="E283" s="552">
        <v>0</v>
      </c>
      <c r="F283" s="552">
        <v>-100</v>
      </c>
    </row>
    <row r="284" spans="1:6" ht="15.6" hidden="1" x14ac:dyDescent="0.3">
      <c r="A284" s="585"/>
      <c r="B284" s="578" t="s">
        <v>308</v>
      </c>
      <c r="C284" s="554">
        <v>69.75</v>
      </c>
      <c r="D284" s="552">
        <v>100</v>
      </c>
      <c r="E284" s="552">
        <v>0</v>
      </c>
      <c r="F284" s="552">
        <v>-100</v>
      </c>
    </row>
    <row r="285" spans="1:6" ht="15.6" hidden="1" x14ac:dyDescent="0.3">
      <c r="A285" s="585"/>
      <c r="B285" s="555" t="s">
        <v>309</v>
      </c>
      <c r="C285" s="554">
        <v>100</v>
      </c>
      <c r="D285" s="552">
        <v>100</v>
      </c>
      <c r="E285" s="552">
        <v>0</v>
      </c>
      <c r="F285" s="552">
        <v>-100</v>
      </c>
    </row>
    <row r="286" spans="1:6" ht="15.6" hidden="1" x14ac:dyDescent="0.3">
      <c r="A286" s="585"/>
      <c r="B286" s="555" t="s">
        <v>295</v>
      </c>
      <c r="C286" s="554">
        <v>108.15</v>
      </c>
      <c r="D286" s="552">
        <v>100</v>
      </c>
      <c r="E286" s="552">
        <v>0</v>
      </c>
      <c r="F286" s="552">
        <v>-100</v>
      </c>
    </row>
    <row r="287" spans="1:6" ht="15.6" hidden="1" x14ac:dyDescent="0.3">
      <c r="A287" s="585"/>
      <c r="B287" s="555" t="s">
        <v>310</v>
      </c>
      <c r="C287" s="554">
        <v>27</v>
      </c>
      <c r="D287" s="552">
        <v>100</v>
      </c>
      <c r="E287" s="552">
        <v>0</v>
      </c>
      <c r="F287" s="552">
        <v>-100</v>
      </c>
    </row>
    <row r="288" spans="1:6" ht="15.6" hidden="1" x14ac:dyDescent="0.3">
      <c r="A288" s="585"/>
      <c r="B288" s="578" t="s">
        <v>297</v>
      </c>
      <c r="C288" s="554">
        <v>56.650000000000006</v>
      </c>
      <c r="D288" s="552">
        <v>100</v>
      </c>
      <c r="E288" s="552">
        <v>0</v>
      </c>
      <c r="F288" s="552">
        <v>-100</v>
      </c>
    </row>
    <row r="289" spans="1:6" ht="15.6" hidden="1" x14ac:dyDescent="0.3">
      <c r="A289" s="585"/>
      <c r="B289" s="577" t="s">
        <v>298</v>
      </c>
      <c r="C289" s="554">
        <v>243.75</v>
      </c>
      <c r="D289" s="552">
        <v>100</v>
      </c>
      <c r="E289" s="552">
        <v>0</v>
      </c>
      <c r="F289" s="552">
        <v>-100</v>
      </c>
    </row>
    <row r="290" spans="1:6" ht="15.6" hidden="1" x14ac:dyDescent="0.3">
      <c r="A290" s="585"/>
      <c r="B290" s="555" t="s">
        <v>303</v>
      </c>
      <c r="C290" s="554">
        <v>175</v>
      </c>
      <c r="D290" s="552">
        <v>100</v>
      </c>
      <c r="E290" s="552">
        <v>0</v>
      </c>
      <c r="F290" s="552">
        <v>-100</v>
      </c>
    </row>
    <row r="291" spans="1:6" ht="15.6" hidden="1" x14ac:dyDescent="0.3">
      <c r="A291" s="585"/>
      <c r="B291" s="555" t="s">
        <v>300</v>
      </c>
      <c r="C291" s="554">
        <v>60</v>
      </c>
      <c r="D291" s="552">
        <v>100</v>
      </c>
      <c r="E291" s="552">
        <v>0</v>
      </c>
      <c r="F291" s="552">
        <v>-100</v>
      </c>
    </row>
    <row r="292" spans="1:6" ht="15.6" hidden="1" x14ac:dyDescent="0.3">
      <c r="A292" s="585"/>
      <c r="B292" s="555" t="s">
        <v>304</v>
      </c>
      <c r="C292" s="554">
        <v>143</v>
      </c>
      <c r="D292" s="552">
        <v>100</v>
      </c>
      <c r="E292" s="552">
        <v>0</v>
      </c>
      <c r="F292" s="552">
        <v>-100</v>
      </c>
    </row>
    <row r="293" spans="1:6" ht="15.6" x14ac:dyDescent="0.3">
      <c r="A293" s="585"/>
      <c r="B293" s="555"/>
      <c r="C293" s="554"/>
      <c r="D293" s="552"/>
      <c r="E293" s="552"/>
      <c r="F293" s="552"/>
    </row>
    <row r="294" spans="1:6" ht="15.6" x14ac:dyDescent="0.3">
      <c r="A294" s="585"/>
      <c r="B294" s="555" t="s">
        <v>374</v>
      </c>
      <c r="C294" s="554">
        <v>930.55000000000007</v>
      </c>
      <c r="D294" s="552">
        <v>100</v>
      </c>
      <c r="E294" s="552">
        <v>100.8953473148203</v>
      </c>
      <c r="F294" s="552">
        <v>0.89534731482030505</v>
      </c>
    </row>
    <row r="295" spans="1:6" ht="15.6" hidden="1" x14ac:dyDescent="0.3">
      <c r="A295" s="585"/>
      <c r="B295" s="555" t="s">
        <v>291</v>
      </c>
      <c r="C295" s="554">
        <v>29.849999999999998</v>
      </c>
      <c r="D295" s="552">
        <v>100</v>
      </c>
      <c r="E295" s="552">
        <v>0</v>
      </c>
      <c r="F295" s="552">
        <v>-100</v>
      </c>
    </row>
    <row r="296" spans="1:6" ht="15.6" hidden="1" x14ac:dyDescent="0.3">
      <c r="A296" s="585"/>
      <c r="B296" s="555" t="s">
        <v>292</v>
      </c>
      <c r="C296" s="554">
        <v>637.5</v>
      </c>
      <c r="D296" s="552">
        <v>100</v>
      </c>
      <c r="E296" s="552">
        <v>0</v>
      </c>
      <c r="F296" s="552">
        <v>-100</v>
      </c>
    </row>
    <row r="297" spans="1:6" ht="15.6" hidden="1" x14ac:dyDescent="0.3">
      <c r="A297" s="585"/>
      <c r="B297" s="555" t="s">
        <v>306</v>
      </c>
      <c r="C297" s="554">
        <v>46</v>
      </c>
      <c r="D297" s="552">
        <v>100</v>
      </c>
      <c r="E297" s="552">
        <v>0</v>
      </c>
      <c r="F297" s="552">
        <v>-100</v>
      </c>
    </row>
    <row r="298" spans="1:6" ht="15.6" hidden="1" x14ac:dyDescent="0.3">
      <c r="A298" s="585"/>
      <c r="B298" s="555" t="s">
        <v>295</v>
      </c>
      <c r="C298" s="554">
        <v>83.350000000000009</v>
      </c>
      <c r="D298" s="552">
        <v>100</v>
      </c>
      <c r="E298" s="552">
        <v>0</v>
      </c>
      <c r="F298" s="552">
        <v>-100</v>
      </c>
    </row>
    <row r="299" spans="1:6" ht="15.6" hidden="1" x14ac:dyDescent="0.3">
      <c r="A299" s="585"/>
      <c r="B299" s="555" t="s">
        <v>296</v>
      </c>
      <c r="C299" s="554">
        <v>32</v>
      </c>
      <c r="D299" s="552">
        <v>100</v>
      </c>
      <c r="E299" s="552">
        <v>0</v>
      </c>
      <c r="F299" s="552">
        <v>-100</v>
      </c>
    </row>
    <row r="300" spans="1:6" ht="15.6" hidden="1" x14ac:dyDescent="0.3">
      <c r="A300" s="585"/>
      <c r="B300" s="555" t="s">
        <v>299</v>
      </c>
      <c r="C300" s="554">
        <v>12.35</v>
      </c>
      <c r="D300" s="552">
        <v>100</v>
      </c>
      <c r="E300" s="552">
        <v>0</v>
      </c>
      <c r="F300" s="552">
        <v>-100</v>
      </c>
    </row>
    <row r="301" spans="1:6" ht="15.6" hidden="1" x14ac:dyDescent="0.3">
      <c r="A301" s="585"/>
      <c r="B301" s="555" t="s">
        <v>300</v>
      </c>
      <c r="C301" s="554">
        <v>14.5</v>
      </c>
      <c r="D301" s="552">
        <v>100</v>
      </c>
      <c r="E301" s="552">
        <v>0</v>
      </c>
      <c r="F301" s="552">
        <v>-100</v>
      </c>
    </row>
    <row r="302" spans="1:6" ht="15.6" hidden="1" x14ac:dyDescent="0.3">
      <c r="A302" s="585"/>
      <c r="B302" s="555" t="s">
        <v>301</v>
      </c>
      <c r="C302" s="554">
        <v>75</v>
      </c>
      <c r="D302" s="552">
        <v>100</v>
      </c>
      <c r="E302" s="552">
        <v>0</v>
      </c>
      <c r="F302" s="552">
        <v>-100</v>
      </c>
    </row>
    <row r="303" spans="1:6" ht="15.6" x14ac:dyDescent="0.3">
      <c r="A303" s="585"/>
      <c r="B303" s="555"/>
      <c r="C303" s="554"/>
      <c r="D303" s="552"/>
      <c r="E303" s="552"/>
      <c r="F303" s="552"/>
    </row>
    <row r="304" spans="1:6" ht="15.6" x14ac:dyDescent="0.3">
      <c r="A304" s="585"/>
      <c r="B304" s="555" t="s">
        <v>375</v>
      </c>
      <c r="C304" s="554">
        <v>2663.7699999999995</v>
      </c>
      <c r="D304" s="552">
        <v>100</v>
      </c>
      <c r="E304" s="552">
        <v>100</v>
      </c>
      <c r="F304" s="553" t="s">
        <v>531</v>
      </c>
    </row>
    <row r="305" spans="1:6" ht="15.6" hidden="1" x14ac:dyDescent="0.3">
      <c r="A305" s="585"/>
      <c r="B305" s="555" t="s">
        <v>291</v>
      </c>
      <c r="C305" s="554">
        <v>23.85</v>
      </c>
      <c r="D305" s="552">
        <v>100</v>
      </c>
      <c r="E305" s="552">
        <v>0</v>
      </c>
      <c r="F305" s="552">
        <v>-100</v>
      </c>
    </row>
    <row r="306" spans="1:6" ht="15.6" hidden="1" x14ac:dyDescent="0.3">
      <c r="A306" s="585"/>
      <c r="B306" s="555" t="s">
        <v>292</v>
      </c>
      <c r="C306" s="554">
        <v>597.5</v>
      </c>
      <c r="D306" s="552">
        <v>100</v>
      </c>
      <c r="E306" s="552">
        <v>0</v>
      </c>
      <c r="F306" s="552">
        <v>-100</v>
      </c>
    </row>
    <row r="307" spans="1:6" ht="15.6" hidden="1" x14ac:dyDescent="0.3">
      <c r="A307" s="585"/>
      <c r="B307" s="555" t="s">
        <v>293</v>
      </c>
      <c r="C307" s="554">
        <v>1200</v>
      </c>
      <c r="D307" s="552">
        <v>100</v>
      </c>
      <c r="E307" s="552">
        <v>0</v>
      </c>
      <c r="F307" s="552">
        <v>-100</v>
      </c>
    </row>
    <row r="308" spans="1:6" ht="15.6" hidden="1" x14ac:dyDescent="0.3">
      <c r="A308" s="585"/>
      <c r="B308" s="582" t="s">
        <v>298</v>
      </c>
      <c r="C308" s="554">
        <v>312.5</v>
      </c>
      <c r="D308" s="552">
        <v>100</v>
      </c>
      <c r="E308" s="552">
        <v>0</v>
      </c>
      <c r="F308" s="552">
        <v>-100</v>
      </c>
    </row>
    <row r="309" spans="1:6" ht="15.6" hidden="1" x14ac:dyDescent="0.3">
      <c r="A309" s="585"/>
      <c r="B309" s="555" t="s">
        <v>311</v>
      </c>
      <c r="C309" s="554">
        <v>113.69999999999999</v>
      </c>
      <c r="D309" s="552">
        <v>100</v>
      </c>
      <c r="E309" s="552">
        <v>0</v>
      </c>
      <c r="F309" s="552">
        <v>-100</v>
      </c>
    </row>
    <row r="310" spans="1:6" ht="15.6" hidden="1" x14ac:dyDescent="0.3">
      <c r="A310" s="585"/>
      <c r="B310" s="555" t="s">
        <v>299</v>
      </c>
      <c r="C310" s="554">
        <v>29.97</v>
      </c>
      <c r="D310" s="552">
        <v>100</v>
      </c>
      <c r="E310" s="552">
        <v>0</v>
      </c>
      <c r="F310" s="552">
        <v>-100</v>
      </c>
    </row>
    <row r="311" spans="1:6" ht="15.6" hidden="1" x14ac:dyDescent="0.3">
      <c r="A311" s="585"/>
      <c r="B311" s="555" t="s">
        <v>302</v>
      </c>
      <c r="C311" s="554">
        <v>194.25</v>
      </c>
      <c r="D311" s="552">
        <v>100</v>
      </c>
      <c r="E311" s="552">
        <v>0</v>
      </c>
      <c r="F311" s="552">
        <v>-100</v>
      </c>
    </row>
    <row r="312" spans="1:6" ht="15.6" hidden="1" x14ac:dyDescent="0.3">
      <c r="A312" s="585"/>
      <c r="B312" s="555" t="s">
        <v>304</v>
      </c>
      <c r="C312" s="554">
        <v>192</v>
      </c>
      <c r="D312" s="552">
        <v>100</v>
      </c>
      <c r="E312" s="552">
        <v>0</v>
      </c>
      <c r="F312" s="552">
        <v>-100</v>
      </c>
    </row>
    <row r="313" spans="1:6" ht="15.6" x14ac:dyDescent="0.3">
      <c r="A313" s="585"/>
      <c r="B313" s="555"/>
      <c r="C313" s="554"/>
      <c r="D313" s="552"/>
      <c r="E313" s="552"/>
      <c r="F313" s="552"/>
    </row>
    <row r="314" spans="1:6" ht="15.6" x14ac:dyDescent="0.3">
      <c r="A314" s="585"/>
      <c r="B314" s="555" t="s">
        <v>376</v>
      </c>
      <c r="C314" s="554">
        <v>3523.0499999999997</v>
      </c>
      <c r="D314" s="552">
        <v>100</v>
      </c>
      <c r="E314" s="552">
        <v>117.20774605461617</v>
      </c>
      <c r="F314" s="552">
        <v>17.20774605461617</v>
      </c>
    </row>
    <row r="315" spans="1:6" ht="15.6" hidden="1" x14ac:dyDescent="0.3">
      <c r="A315" s="585"/>
      <c r="B315" s="555" t="s">
        <v>291</v>
      </c>
      <c r="C315" s="554">
        <v>105</v>
      </c>
      <c r="D315" s="552">
        <v>100</v>
      </c>
      <c r="E315" s="552">
        <v>0</v>
      </c>
      <c r="F315" s="552">
        <v>-100</v>
      </c>
    </row>
    <row r="316" spans="1:6" ht="15.6" hidden="1" x14ac:dyDescent="0.3">
      <c r="A316" s="585"/>
      <c r="B316" s="555" t="s">
        <v>292</v>
      </c>
      <c r="C316" s="554">
        <v>75</v>
      </c>
      <c r="D316" s="552">
        <v>100</v>
      </c>
      <c r="E316" s="552">
        <v>0</v>
      </c>
      <c r="F316" s="552">
        <v>-100</v>
      </c>
    </row>
    <row r="317" spans="1:6" ht="15.6" hidden="1" x14ac:dyDescent="0.3">
      <c r="A317" s="585"/>
      <c r="B317" s="555" t="s">
        <v>307</v>
      </c>
      <c r="C317" s="554">
        <v>348.40000000000003</v>
      </c>
      <c r="D317" s="552">
        <v>100</v>
      </c>
      <c r="E317" s="552">
        <v>0</v>
      </c>
      <c r="F317" s="552">
        <v>-100</v>
      </c>
    </row>
    <row r="318" spans="1:6" ht="15.6" hidden="1" x14ac:dyDescent="0.3">
      <c r="A318" s="585"/>
      <c r="B318" s="555" t="s">
        <v>294</v>
      </c>
      <c r="C318" s="554">
        <v>175</v>
      </c>
      <c r="D318" s="552">
        <v>100</v>
      </c>
      <c r="E318" s="552">
        <v>0</v>
      </c>
      <c r="F318" s="552">
        <v>-100</v>
      </c>
    </row>
    <row r="319" spans="1:6" ht="15.6" hidden="1" x14ac:dyDescent="0.3">
      <c r="A319" s="585"/>
      <c r="B319" s="555" t="s">
        <v>309</v>
      </c>
      <c r="C319" s="554">
        <v>32</v>
      </c>
      <c r="D319" s="552">
        <v>100</v>
      </c>
      <c r="E319" s="552">
        <v>0</v>
      </c>
      <c r="F319" s="552">
        <v>-100</v>
      </c>
    </row>
    <row r="320" spans="1:6" ht="15.6" hidden="1" x14ac:dyDescent="0.3">
      <c r="A320" s="585"/>
      <c r="B320" s="555" t="s">
        <v>306</v>
      </c>
      <c r="C320" s="554">
        <v>224</v>
      </c>
      <c r="D320" s="552">
        <v>100</v>
      </c>
      <c r="E320" s="552">
        <v>0</v>
      </c>
      <c r="F320" s="552">
        <v>-100</v>
      </c>
    </row>
    <row r="321" spans="1:6" ht="15.6" hidden="1" x14ac:dyDescent="0.3">
      <c r="A321" s="585"/>
      <c r="B321" s="555" t="s">
        <v>295</v>
      </c>
      <c r="C321" s="554">
        <v>234.29999999999998</v>
      </c>
      <c r="D321" s="552">
        <v>100</v>
      </c>
      <c r="E321" s="552">
        <v>0</v>
      </c>
      <c r="F321" s="552">
        <v>-100</v>
      </c>
    </row>
    <row r="322" spans="1:6" ht="15.6" hidden="1" x14ac:dyDescent="0.3">
      <c r="A322" s="585"/>
      <c r="B322" s="555" t="s">
        <v>312</v>
      </c>
      <c r="C322" s="554">
        <v>36.6</v>
      </c>
      <c r="D322" s="552">
        <v>100</v>
      </c>
      <c r="E322" s="552">
        <v>0</v>
      </c>
      <c r="F322" s="552">
        <v>-100</v>
      </c>
    </row>
    <row r="323" spans="1:6" ht="15.6" hidden="1" x14ac:dyDescent="0.3">
      <c r="A323" s="585"/>
      <c r="B323" s="555" t="s">
        <v>296</v>
      </c>
      <c r="C323" s="554">
        <v>3.75</v>
      </c>
      <c r="D323" s="552">
        <v>100</v>
      </c>
      <c r="E323" s="552">
        <v>0</v>
      </c>
      <c r="F323" s="552">
        <v>-100</v>
      </c>
    </row>
    <row r="324" spans="1:6" ht="15.6" hidden="1" x14ac:dyDescent="0.3">
      <c r="A324" s="585"/>
      <c r="B324" s="555" t="s">
        <v>310</v>
      </c>
      <c r="C324" s="554">
        <v>25.5</v>
      </c>
      <c r="D324" s="552">
        <v>100</v>
      </c>
      <c r="E324" s="552">
        <v>0</v>
      </c>
      <c r="F324" s="552">
        <v>-100</v>
      </c>
    </row>
    <row r="325" spans="1:6" ht="15.6" hidden="1" x14ac:dyDescent="0.3">
      <c r="A325" s="585"/>
      <c r="B325" s="555" t="s">
        <v>297</v>
      </c>
      <c r="C325" s="554">
        <v>184.79999999999998</v>
      </c>
      <c r="D325" s="552">
        <v>100</v>
      </c>
      <c r="E325" s="552">
        <v>0</v>
      </c>
      <c r="F325" s="552">
        <v>-100</v>
      </c>
    </row>
    <row r="326" spans="1:6" ht="15.6" hidden="1" x14ac:dyDescent="0.3">
      <c r="A326" s="585"/>
      <c r="B326" s="555" t="s">
        <v>298</v>
      </c>
      <c r="C326" s="554">
        <v>125</v>
      </c>
      <c r="D326" s="552">
        <v>100</v>
      </c>
      <c r="E326" s="552">
        <v>0</v>
      </c>
      <c r="F326" s="552">
        <v>-100</v>
      </c>
    </row>
    <row r="327" spans="1:6" ht="15.6" hidden="1" x14ac:dyDescent="0.3">
      <c r="A327" s="585"/>
      <c r="B327" s="555" t="s">
        <v>299</v>
      </c>
      <c r="C327" s="554">
        <v>147.6</v>
      </c>
      <c r="D327" s="552">
        <v>100</v>
      </c>
      <c r="E327" s="552">
        <v>0</v>
      </c>
      <c r="F327" s="552">
        <v>-100</v>
      </c>
    </row>
    <row r="328" spans="1:6" ht="15.6" hidden="1" x14ac:dyDescent="0.3">
      <c r="A328" s="585"/>
      <c r="B328" s="555" t="s">
        <v>300</v>
      </c>
      <c r="C328" s="554">
        <v>960</v>
      </c>
      <c r="D328" s="552">
        <v>100</v>
      </c>
      <c r="E328" s="552">
        <v>0</v>
      </c>
      <c r="F328" s="552">
        <v>-100</v>
      </c>
    </row>
    <row r="329" spans="1:6" ht="15.6" hidden="1" x14ac:dyDescent="0.3">
      <c r="A329" s="585"/>
      <c r="B329" s="555" t="s">
        <v>301</v>
      </c>
      <c r="C329" s="554">
        <v>225</v>
      </c>
      <c r="D329" s="552">
        <v>100</v>
      </c>
      <c r="E329" s="552">
        <v>0</v>
      </c>
      <c r="F329" s="552">
        <v>-100</v>
      </c>
    </row>
    <row r="330" spans="1:6" ht="15.6" hidden="1" x14ac:dyDescent="0.3">
      <c r="A330" s="585"/>
      <c r="B330" s="555" t="s">
        <v>302</v>
      </c>
      <c r="C330" s="554">
        <v>550</v>
      </c>
      <c r="D330" s="552">
        <v>100</v>
      </c>
      <c r="E330" s="552">
        <v>0</v>
      </c>
      <c r="F330" s="552">
        <v>-100</v>
      </c>
    </row>
    <row r="331" spans="1:6" ht="15.6" hidden="1" x14ac:dyDescent="0.3">
      <c r="A331" s="585"/>
      <c r="B331" s="555" t="s">
        <v>305</v>
      </c>
      <c r="C331" s="554">
        <v>71.100000000000009</v>
      </c>
      <c r="D331" s="552">
        <v>100</v>
      </c>
      <c r="E331" s="552">
        <v>0</v>
      </c>
      <c r="F331" s="552">
        <v>-100</v>
      </c>
    </row>
    <row r="332" spans="1:6" ht="15.6" x14ac:dyDescent="0.3">
      <c r="A332" s="585"/>
      <c r="B332" s="555"/>
      <c r="C332" s="554"/>
      <c r="D332" s="552"/>
      <c r="E332" s="552"/>
      <c r="F332" s="552"/>
    </row>
    <row r="333" spans="1:6" ht="15.6" x14ac:dyDescent="0.3">
      <c r="A333" s="585"/>
      <c r="B333" s="555" t="s">
        <v>377</v>
      </c>
      <c r="C333" s="554">
        <v>876.32999999999993</v>
      </c>
      <c r="D333" s="552">
        <v>100</v>
      </c>
      <c r="E333" s="552">
        <v>103.23911847100015</v>
      </c>
      <c r="F333" s="552">
        <v>3.2391184710001575</v>
      </c>
    </row>
    <row r="334" spans="1:6" ht="15.6" hidden="1" x14ac:dyDescent="0.3">
      <c r="A334" s="585"/>
      <c r="B334" s="555" t="s">
        <v>308</v>
      </c>
      <c r="C334" s="554">
        <v>45</v>
      </c>
      <c r="D334" s="552">
        <v>100</v>
      </c>
      <c r="E334" s="552">
        <v>0</v>
      </c>
      <c r="F334" s="552">
        <v>-100</v>
      </c>
    </row>
    <row r="335" spans="1:6" ht="15.6" hidden="1" x14ac:dyDescent="0.3">
      <c r="A335" s="585"/>
      <c r="B335" s="555" t="s">
        <v>294</v>
      </c>
      <c r="C335" s="554">
        <v>75</v>
      </c>
      <c r="D335" s="552">
        <v>100</v>
      </c>
      <c r="E335" s="552">
        <v>0</v>
      </c>
      <c r="F335" s="552">
        <v>-100</v>
      </c>
    </row>
    <row r="336" spans="1:6" ht="15.6" hidden="1" x14ac:dyDescent="0.3">
      <c r="A336" s="585"/>
      <c r="B336" s="555" t="s">
        <v>306</v>
      </c>
      <c r="C336" s="554">
        <v>40</v>
      </c>
      <c r="D336" s="552">
        <v>100</v>
      </c>
      <c r="E336" s="552">
        <v>0</v>
      </c>
      <c r="F336" s="552">
        <v>-100</v>
      </c>
    </row>
    <row r="337" spans="1:6" ht="15.6" hidden="1" x14ac:dyDescent="0.3">
      <c r="A337" s="585"/>
      <c r="B337" s="555" t="s">
        <v>295</v>
      </c>
      <c r="C337" s="554">
        <v>66.33</v>
      </c>
      <c r="D337" s="552">
        <v>100</v>
      </c>
      <c r="E337" s="552">
        <v>0</v>
      </c>
      <c r="F337" s="552">
        <v>-100</v>
      </c>
    </row>
    <row r="338" spans="1:6" ht="15.6" hidden="1" x14ac:dyDescent="0.3">
      <c r="A338" s="585"/>
      <c r="B338" s="555" t="s">
        <v>298</v>
      </c>
      <c r="C338" s="554">
        <v>400</v>
      </c>
      <c r="D338" s="552">
        <v>100</v>
      </c>
      <c r="E338" s="552">
        <v>0</v>
      </c>
      <c r="F338" s="552">
        <v>-100</v>
      </c>
    </row>
    <row r="339" spans="1:6" ht="15.6" hidden="1" x14ac:dyDescent="0.3">
      <c r="A339" s="585"/>
      <c r="B339" s="555" t="s">
        <v>311</v>
      </c>
      <c r="C339" s="554">
        <v>225</v>
      </c>
      <c r="D339" s="552">
        <v>100</v>
      </c>
      <c r="E339" s="552">
        <v>0</v>
      </c>
      <c r="F339" s="552">
        <v>-100</v>
      </c>
    </row>
    <row r="340" spans="1:6" ht="15.6" hidden="1" x14ac:dyDescent="0.3">
      <c r="A340" s="585"/>
      <c r="B340" s="555" t="s">
        <v>301</v>
      </c>
      <c r="C340" s="554">
        <v>25</v>
      </c>
      <c r="D340" s="552">
        <v>100</v>
      </c>
      <c r="E340" s="552">
        <v>0</v>
      </c>
      <c r="F340" s="552">
        <v>-100</v>
      </c>
    </row>
    <row r="341" spans="1:6" ht="15.6" x14ac:dyDescent="0.3">
      <c r="A341" s="585"/>
      <c r="B341" s="555"/>
      <c r="C341" s="554"/>
      <c r="D341" s="552"/>
      <c r="E341" s="552"/>
      <c r="F341" s="552"/>
    </row>
    <row r="342" spans="1:6" ht="15.6" x14ac:dyDescent="0.3">
      <c r="A342" s="585"/>
      <c r="B342" s="555" t="s">
        <v>378</v>
      </c>
      <c r="C342" s="554">
        <v>82.5</v>
      </c>
      <c r="D342" s="552">
        <v>100</v>
      </c>
      <c r="E342" s="552">
        <v>122.4744871391589</v>
      </c>
      <c r="F342" s="552">
        <v>22.474487139158896</v>
      </c>
    </row>
    <row r="343" spans="1:6" ht="15.6" hidden="1" x14ac:dyDescent="0.3">
      <c r="A343" s="585"/>
      <c r="B343" s="555" t="s">
        <v>306</v>
      </c>
      <c r="C343" s="554">
        <v>70</v>
      </c>
      <c r="D343" s="552">
        <v>100</v>
      </c>
      <c r="E343" s="552">
        <v>0</v>
      </c>
      <c r="F343" s="552">
        <v>-100</v>
      </c>
    </row>
    <row r="344" spans="1:6" ht="15.6" hidden="1" x14ac:dyDescent="0.3">
      <c r="A344" s="585"/>
      <c r="B344" s="555" t="s">
        <v>301</v>
      </c>
      <c r="C344" s="554">
        <v>12.5</v>
      </c>
      <c r="D344" s="552">
        <v>100</v>
      </c>
      <c r="E344" s="552">
        <v>0</v>
      </c>
      <c r="F344" s="552">
        <v>-100</v>
      </c>
    </row>
    <row r="345" spans="1:6" ht="15.6" x14ac:dyDescent="0.3">
      <c r="A345" s="585"/>
      <c r="B345" s="555"/>
      <c r="C345" s="554"/>
      <c r="D345" s="552"/>
      <c r="E345" s="552"/>
      <c r="F345" s="552"/>
    </row>
    <row r="346" spans="1:6" ht="15.6" x14ac:dyDescent="0.3">
      <c r="A346" s="585"/>
      <c r="B346" s="555" t="s">
        <v>379</v>
      </c>
      <c r="C346" s="554">
        <v>1450.02</v>
      </c>
      <c r="D346" s="552">
        <v>100</v>
      </c>
      <c r="E346" s="552">
        <v>105.95156015145608</v>
      </c>
      <c r="F346" s="552">
        <v>5.9515601514560812</v>
      </c>
    </row>
    <row r="347" spans="1:6" ht="15.6" hidden="1" x14ac:dyDescent="0.3">
      <c r="A347" s="585"/>
      <c r="B347" s="555" t="s">
        <v>306</v>
      </c>
      <c r="C347" s="554">
        <v>24.599999999999998</v>
      </c>
      <c r="D347" s="552">
        <v>100</v>
      </c>
      <c r="E347" s="552">
        <v>0</v>
      </c>
      <c r="F347" s="552">
        <v>-100</v>
      </c>
    </row>
    <row r="348" spans="1:6" ht="15.6" hidden="1" x14ac:dyDescent="0.3">
      <c r="A348" s="585"/>
      <c r="B348" s="555" t="s">
        <v>295</v>
      </c>
      <c r="C348" s="554">
        <v>27.45</v>
      </c>
      <c r="D348" s="552">
        <v>100</v>
      </c>
      <c r="E348" s="552">
        <v>0</v>
      </c>
      <c r="F348" s="552">
        <v>-100</v>
      </c>
    </row>
    <row r="349" spans="1:6" ht="15.6" hidden="1" x14ac:dyDescent="0.3">
      <c r="A349" s="585"/>
      <c r="B349" s="555" t="s">
        <v>312</v>
      </c>
      <c r="C349" s="554">
        <v>7.8000000000000007</v>
      </c>
      <c r="D349" s="552">
        <v>100</v>
      </c>
      <c r="E349" s="552">
        <v>0</v>
      </c>
      <c r="F349" s="552">
        <v>-100</v>
      </c>
    </row>
    <row r="350" spans="1:6" ht="15.6" hidden="1" x14ac:dyDescent="0.3">
      <c r="A350" s="585"/>
      <c r="B350" s="555" t="s">
        <v>297</v>
      </c>
      <c r="C350" s="554">
        <v>80.55</v>
      </c>
      <c r="D350" s="552">
        <v>100</v>
      </c>
      <c r="E350" s="552">
        <v>0</v>
      </c>
      <c r="F350" s="552">
        <v>-100</v>
      </c>
    </row>
    <row r="351" spans="1:6" ht="15.6" hidden="1" x14ac:dyDescent="0.3">
      <c r="A351" s="585"/>
      <c r="B351" s="555" t="s">
        <v>299</v>
      </c>
      <c r="C351" s="554">
        <v>109.61999999999999</v>
      </c>
      <c r="D351" s="552">
        <v>100</v>
      </c>
      <c r="E351" s="552">
        <v>0</v>
      </c>
      <c r="F351" s="552">
        <v>-100</v>
      </c>
    </row>
    <row r="352" spans="1:6" ht="15.6" hidden="1" x14ac:dyDescent="0.3">
      <c r="A352" s="585"/>
      <c r="B352" s="555" t="s">
        <v>300</v>
      </c>
      <c r="C352" s="554">
        <v>1200</v>
      </c>
      <c r="D352" s="552">
        <v>100</v>
      </c>
      <c r="E352" s="552">
        <v>0</v>
      </c>
      <c r="F352" s="552">
        <v>-100</v>
      </c>
    </row>
    <row r="353" spans="1:6" ht="15.6" x14ac:dyDescent="0.3">
      <c r="A353" s="585"/>
      <c r="B353" s="555"/>
      <c r="C353" s="554"/>
      <c r="D353" s="552"/>
      <c r="E353" s="552"/>
      <c r="F353" s="552"/>
    </row>
    <row r="354" spans="1:6" ht="15.6" x14ac:dyDescent="0.3">
      <c r="A354" s="585"/>
      <c r="B354" s="555" t="s">
        <v>380</v>
      </c>
      <c r="C354" s="554">
        <v>360</v>
      </c>
      <c r="D354" s="552">
        <v>100</v>
      </c>
      <c r="E354" s="552">
        <v>100</v>
      </c>
      <c r="F354" s="553" t="s">
        <v>531</v>
      </c>
    </row>
    <row r="355" spans="1:6" ht="15.6" hidden="1" x14ac:dyDescent="0.3">
      <c r="A355" s="585"/>
      <c r="B355" s="555" t="s">
        <v>300</v>
      </c>
      <c r="C355" s="554">
        <v>360</v>
      </c>
      <c r="D355" s="552">
        <v>100</v>
      </c>
      <c r="E355" s="552">
        <v>0</v>
      </c>
      <c r="F355" s="552">
        <v>-100</v>
      </c>
    </row>
    <row r="356" spans="1:6" ht="15.6" x14ac:dyDescent="0.3">
      <c r="A356" s="585"/>
      <c r="B356" s="555"/>
      <c r="C356" s="554"/>
      <c r="D356" s="552"/>
      <c r="E356" s="552"/>
      <c r="F356" s="552"/>
    </row>
    <row r="357" spans="1:6" ht="15.6" x14ac:dyDescent="0.3">
      <c r="A357" s="585"/>
      <c r="B357" s="555" t="s">
        <v>541</v>
      </c>
      <c r="C357" s="554">
        <v>833.4</v>
      </c>
      <c r="D357" s="552">
        <v>100</v>
      </c>
      <c r="E357" s="552">
        <v>98.863045486991169</v>
      </c>
      <c r="F357" s="552">
        <v>-1.1369545130088365</v>
      </c>
    </row>
    <row r="358" spans="1:6" ht="15.6" hidden="1" x14ac:dyDescent="0.3">
      <c r="A358" s="585"/>
      <c r="B358" s="555" t="s">
        <v>309</v>
      </c>
      <c r="C358" s="554">
        <v>200</v>
      </c>
      <c r="D358" s="552">
        <v>100</v>
      </c>
      <c r="E358" s="552">
        <v>0</v>
      </c>
      <c r="F358" s="552">
        <v>-100</v>
      </c>
    </row>
    <row r="359" spans="1:6" ht="15.6" hidden="1" x14ac:dyDescent="0.3">
      <c r="A359" s="585"/>
      <c r="B359" s="555" t="s">
        <v>296</v>
      </c>
      <c r="C359" s="554">
        <v>130</v>
      </c>
      <c r="D359" s="552">
        <v>100</v>
      </c>
      <c r="E359" s="552">
        <v>0</v>
      </c>
      <c r="F359" s="552">
        <v>-100</v>
      </c>
    </row>
    <row r="360" spans="1:6" ht="15.6" hidden="1" x14ac:dyDescent="0.3">
      <c r="A360" s="585"/>
      <c r="B360" s="555" t="s">
        <v>310</v>
      </c>
      <c r="C360" s="554">
        <v>96</v>
      </c>
      <c r="D360" s="552">
        <v>100</v>
      </c>
      <c r="E360" s="552">
        <v>0</v>
      </c>
      <c r="F360" s="552">
        <v>-100</v>
      </c>
    </row>
    <row r="361" spans="1:6" ht="15.6" hidden="1" x14ac:dyDescent="0.3">
      <c r="A361" s="585"/>
      <c r="B361" s="555" t="s">
        <v>298</v>
      </c>
      <c r="C361" s="554">
        <v>212.5</v>
      </c>
      <c r="D361" s="552">
        <v>100</v>
      </c>
      <c r="E361" s="552">
        <v>0</v>
      </c>
      <c r="F361" s="552">
        <v>-100</v>
      </c>
    </row>
    <row r="362" spans="1:6" ht="15.6" hidden="1" x14ac:dyDescent="0.3">
      <c r="A362" s="585"/>
      <c r="B362" s="555" t="s">
        <v>299</v>
      </c>
      <c r="C362" s="554">
        <v>43.5</v>
      </c>
      <c r="D362" s="552">
        <v>100</v>
      </c>
      <c r="E362" s="552">
        <v>0</v>
      </c>
      <c r="F362" s="552">
        <v>-100</v>
      </c>
    </row>
    <row r="363" spans="1:6" ht="15.6" hidden="1" x14ac:dyDescent="0.3">
      <c r="A363" s="585"/>
      <c r="B363" s="555" t="s">
        <v>301</v>
      </c>
      <c r="C363" s="554">
        <v>53.400000000000006</v>
      </c>
      <c r="D363" s="552">
        <v>100</v>
      </c>
      <c r="E363" s="552">
        <v>0</v>
      </c>
      <c r="F363" s="552">
        <v>-100</v>
      </c>
    </row>
    <row r="364" spans="1:6" ht="15.6" hidden="1" x14ac:dyDescent="0.3">
      <c r="A364" s="585"/>
      <c r="B364" s="555" t="s">
        <v>304</v>
      </c>
      <c r="C364" s="554">
        <v>98</v>
      </c>
      <c r="D364" s="552">
        <v>100</v>
      </c>
      <c r="E364" s="552">
        <v>0</v>
      </c>
      <c r="F364" s="552">
        <v>-100</v>
      </c>
    </row>
    <row r="365" spans="1:6" ht="15.6" x14ac:dyDescent="0.3">
      <c r="A365" s="585"/>
      <c r="B365" s="555"/>
      <c r="C365" s="554"/>
      <c r="D365" s="552"/>
      <c r="E365" s="552"/>
      <c r="F365" s="552"/>
    </row>
    <row r="366" spans="1:6" ht="15.6" x14ac:dyDescent="0.3">
      <c r="A366" s="585"/>
      <c r="B366" s="555" t="s">
        <v>381</v>
      </c>
      <c r="C366" s="554">
        <v>2795.27</v>
      </c>
      <c r="D366" s="552">
        <v>100</v>
      </c>
      <c r="E366" s="552">
        <v>101.12036655136332</v>
      </c>
      <c r="F366" s="552">
        <v>1.1203665513633165</v>
      </c>
    </row>
    <row r="367" spans="1:6" ht="15.6" hidden="1" x14ac:dyDescent="0.3">
      <c r="A367" s="555"/>
      <c r="B367" s="555" t="s">
        <v>293</v>
      </c>
      <c r="C367" s="554">
        <v>800</v>
      </c>
      <c r="D367" s="552">
        <v>100</v>
      </c>
      <c r="E367" s="552">
        <v>0</v>
      </c>
      <c r="F367" s="552">
        <v>-100</v>
      </c>
    </row>
    <row r="368" spans="1:6" ht="15.6" hidden="1" x14ac:dyDescent="0.3">
      <c r="A368" s="555"/>
      <c r="B368" s="555" t="s">
        <v>307</v>
      </c>
      <c r="C368" s="554">
        <v>170.39999999999998</v>
      </c>
      <c r="D368" s="552">
        <v>100</v>
      </c>
      <c r="E368" s="552">
        <v>0</v>
      </c>
      <c r="F368" s="552">
        <v>-100</v>
      </c>
    </row>
    <row r="369" spans="1:6" ht="15.6" hidden="1" x14ac:dyDescent="0.3">
      <c r="A369" s="555"/>
      <c r="B369" s="555" t="s">
        <v>313</v>
      </c>
      <c r="C369" s="554">
        <v>70</v>
      </c>
      <c r="D369" s="552">
        <v>100</v>
      </c>
      <c r="E369" s="552">
        <v>0</v>
      </c>
      <c r="F369" s="552">
        <v>-100</v>
      </c>
    </row>
    <row r="370" spans="1:6" ht="15.6" hidden="1" x14ac:dyDescent="0.3">
      <c r="A370" s="555"/>
      <c r="B370" s="555" t="s">
        <v>306</v>
      </c>
      <c r="C370" s="554">
        <v>101.25</v>
      </c>
      <c r="D370" s="552">
        <v>100</v>
      </c>
      <c r="E370" s="552">
        <v>0</v>
      </c>
      <c r="F370" s="552">
        <v>-100</v>
      </c>
    </row>
    <row r="371" spans="1:6" ht="15.6" hidden="1" x14ac:dyDescent="0.3">
      <c r="A371" s="555"/>
      <c r="B371" s="555" t="s">
        <v>295</v>
      </c>
      <c r="C371" s="554">
        <v>64.319999999999993</v>
      </c>
      <c r="D371" s="552">
        <v>100</v>
      </c>
      <c r="E371" s="552">
        <v>0</v>
      </c>
      <c r="F371" s="552">
        <v>-100</v>
      </c>
    </row>
    <row r="372" spans="1:6" ht="15.6" hidden="1" x14ac:dyDescent="0.3">
      <c r="A372" s="555"/>
      <c r="B372" s="555" t="s">
        <v>296</v>
      </c>
      <c r="C372" s="554">
        <v>110</v>
      </c>
      <c r="D372" s="552">
        <v>100</v>
      </c>
      <c r="E372" s="552">
        <v>0</v>
      </c>
      <c r="F372" s="552">
        <v>-100</v>
      </c>
    </row>
    <row r="373" spans="1:6" ht="15.6" hidden="1" x14ac:dyDescent="0.3">
      <c r="A373" s="555"/>
      <c r="B373" s="555" t="s">
        <v>310</v>
      </c>
      <c r="C373" s="554">
        <v>43.5</v>
      </c>
      <c r="D373" s="552">
        <v>100</v>
      </c>
      <c r="E373" s="552">
        <v>0</v>
      </c>
      <c r="F373" s="552">
        <v>-100</v>
      </c>
    </row>
    <row r="374" spans="1:6" ht="15.6" hidden="1" x14ac:dyDescent="0.3">
      <c r="A374" s="555"/>
      <c r="B374" s="555" t="s">
        <v>297</v>
      </c>
      <c r="C374" s="554">
        <v>60.3</v>
      </c>
      <c r="D374" s="552">
        <v>100</v>
      </c>
      <c r="E374" s="552">
        <v>0</v>
      </c>
      <c r="F374" s="552">
        <v>-100</v>
      </c>
    </row>
    <row r="375" spans="1:6" ht="15.6" hidden="1" x14ac:dyDescent="0.3">
      <c r="A375" s="555"/>
      <c r="B375" s="555" t="s">
        <v>311</v>
      </c>
      <c r="C375" s="554">
        <v>27</v>
      </c>
      <c r="D375" s="552">
        <v>100</v>
      </c>
      <c r="E375" s="552">
        <v>0</v>
      </c>
      <c r="F375" s="552">
        <v>-100</v>
      </c>
    </row>
    <row r="376" spans="1:6" ht="15.6" hidden="1" x14ac:dyDescent="0.3">
      <c r="A376" s="555"/>
      <c r="B376" s="555" t="s">
        <v>299</v>
      </c>
      <c r="C376" s="554">
        <v>577.5</v>
      </c>
      <c r="D376" s="552">
        <v>100</v>
      </c>
      <c r="E376" s="552">
        <v>0</v>
      </c>
      <c r="F376" s="552">
        <v>-100</v>
      </c>
    </row>
    <row r="377" spans="1:6" ht="15.6" hidden="1" x14ac:dyDescent="0.3">
      <c r="A377" s="555"/>
      <c r="B377" s="555" t="s">
        <v>302</v>
      </c>
      <c r="C377" s="554">
        <v>320</v>
      </c>
      <c r="D377" s="552">
        <v>100</v>
      </c>
      <c r="E377" s="552">
        <v>0</v>
      </c>
      <c r="F377" s="552">
        <v>-100</v>
      </c>
    </row>
    <row r="378" spans="1:6" ht="15.6" hidden="1" x14ac:dyDescent="0.3">
      <c r="A378" s="555"/>
      <c r="B378" s="555" t="s">
        <v>304</v>
      </c>
      <c r="C378" s="554">
        <v>451</v>
      </c>
      <c r="D378" s="552">
        <v>100</v>
      </c>
      <c r="E378" s="552">
        <v>0</v>
      </c>
      <c r="F378" s="552">
        <v>-100</v>
      </c>
    </row>
    <row r="379" spans="1:6" ht="15.6" x14ac:dyDescent="0.3">
      <c r="A379" s="555"/>
      <c r="B379" s="555"/>
      <c r="C379" s="554"/>
      <c r="D379" s="552"/>
      <c r="E379" s="552"/>
      <c r="F379" s="552"/>
    </row>
    <row r="380" spans="1:6" ht="15.6" x14ac:dyDescent="0.3">
      <c r="A380" s="585"/>
      <c r="B380" s="555" t="s">
        <v>382</v>
      </c>
      <c r="C380" s="554">
        <v>23444.5</v>
      </c>
      <c r="D380" s="552">
        <v>100</v>
      </c>
      <c r="E380" s="552">
        <v>101.78072382068891</v>
      </c>
      <c r="F380" s="552">
        <v>1.7807238206889009</v>
      </c>
    </row>
    <row r="381" spans="1:6" ht="15.6" hidden="1" x14ac:dyDescent="0.3">
      <c r="A381" s="585"/>
      <c r="B381" s="555" t="s">
        <v>293</v>
      </c>
      <c r="C381" s="554">
        <v>13000</v>
      </c>
      <c r="D381" s="552">
        <v>100</v>
      </c>
      <c r="E381" s="552">
        <v>0</v>
      </c>
      <c r="F381" s="552">
        <v>-100</v>
      </c>
    </row>
    <row r="382" spans="1:6" ht="15.6" hidden="1" x14ac:dyDescent="0.3">
      <c r="A382" s="585"/>
      <c r="B382" s="555" t="s">
        <v>309</v>
      </c>
      <c r="C382" s="554">
        <v>275</v>
      </c>
      <c r="D382" s="552">
        <v>100</v>
      </c>
      <c r="E382" s="552">
        <v>0</v>
      </c>
      <c r="F382" s="552">
        <v>-100</v>
      </c>
    </row>
    <row r="383" spans="1:6" ht="15.6" hidden="1" x14ac:dyDescent="0.3">
      <c r="A383" s="585"/>
      <c r="B383" s="555" t="s">
        <v>306</v>
      </c>
      <c r="C383" s="554">
        <v>245</v>
      </c>
      <c r="D383" s="552">
        <v>100</v>
      </c>
      <c r="E383" s="552">
        <v>0</v>
      </c>
      <c r="F383" s="552">
        <v>-100</v>
      </c>
    </row>
    <row r="384" spans="1:6" ht="15.6" hidden="1" x14ac:dyDescent="0.3">
      <c r="A384" s="585"/>
      <c r="B384" s="555" t="s">
        <v>295</v>
      </c>
      <c r="C384" s="554">
        <v>600</v>
      </c>
      <c r="D384" s="552">
        <v>100</v>
      </c>
      <c r="E384" s="552">
        <v>0</v>
      </c>
      <c r="F384" s="552">
        <v>-100</v>
      </c>
    </row>
    <row r="385" spans="1:6" ht="15.6" hidden="1" x14ac:dyDescent="0.3">
      <c r="A385" s="585"/>
      <c r="B385" s="555" t="s">
        <v>296</v>
      </c>
      <c r="C385" s="554">
        <v>422.5</v>
      </c>
      <c r="D385" s="552">
        <v>100</v>
      </c>
      <c r="E385" s="552">
        <v>0</v>
      </c>
      <c r="F385" s="552">
        <v>-100</v>
      </c>
    </row>
    <row r="386" spans="1:6" ht="15.6" hidden="1" x14ac:dyDescent="0.3">
      <c r="A386" s="585"/>
      <c r="B386" s="555" t="s">
        <v>297</v>
      </c>
      <c r="C386" s="554">
        <v>1650</v>
      </c>
      <c r="D386" s="552">
        <v>100</v>
      </c>
      <c r="E386" s="552">
        <v>0</v>
      </c>
      <c r="F386" s="552">
        <v>-100</v>
      </c>
    </row>
    <row r="387" spans="1:6" ht="15.6" hidden="1" x14ac:dyDescent="0.3">
      <c r="A387" s="585"/>
      <c r="B387" s="555" t="s">
        <v>298</v>
      </c>
      <c r="C387" s="554">
        <v>1200</v>
      </c>
      <c r="D387" s="552">
        <v>100</v>
      </c>
      <c r="E387" s="552">
        <v>0</v>
      </c>
      <c r="F387" s="552">
        <v>-100</v>
      </c>
    </row>
    <row r="388" spans="1:6" ht="15.6" hidden="1" x14ac:dyDescent="0.3">
      <c r="A388" s="585"/>
      <c r="B388" s="555" t="s">
        <v>299</v>
      </c>
      <c r="C388" s="554">
        <v>252</v>
      </c>
      <c r="D388" s="552">
        <v>100</v>
      </c>
      <c r="E388" s="552">
        <v>0</v>
      </c>
      <c r="F388" s="552">
        <v>-100</v>
      </c>
    </row>
    <row r="389" spans="1:6" ht="15.6" hidden="1" x14ac:dyDescent="0.3">
      <c r="A389" s="585"/>
      <c r="B389" s="555" t="s">
        <v>300</v>
      </c>
      <c r="C389" s="554">
        <v>2400</v>
      </c>
      <c r="D389" s="552">
        <v>100</v>
      </c>
      <c r="E389" s="552">
        <v>0</v>
      </c>
      <c r="F389" s="552">
        <v>-100</v>
      </c>
    </row>
    <row r="390" spans="1:6" ht="15.6" hidden="1" x14ac:dyDescent="0.3">
      <c r="A390" s="585"/>
      <c r="B390" s="555" t="s">
        <v>301</v>
      </c>
      <c r="C390" s="554">
        <v>850</v>
      </c>
      <c r="D390" s="552">
        <v>100</v>
      </c>
      <c r="E390" s="552">
        <v>0</v>
      </c>
      <c r="F390" s="552">
        <v>-100</v>
      </c>
    </row>
    <row r="391" spans="1:6" ht="15.6" hidden="1" x14ac:dyDescent="0.3">
      <c r="A391" s="585"/>
      <c r="B391" s="555" t="s">
        <v>302</v>
      </c>
      <c r="C391" s="554">
        <v>2550</v>
      </c>
      <c r="D391" s="552">
        <v>100</v>
      </c>
      <c r="E391" s="552">
        <v>0</v>
      </c>
      <c r="F391" s="552">
        <v>-100</v>
      </c>
    </row>
    <row r="392" spans="1:6" ht="15.6" x14ac:dyDescent="0.3">
      <c r="A392" s="585"/>
      <c r="B392" s="555"/>
      <c r="C392" s="554"/>
      <c r="D392" s="552"/>
      <c r="E392" s="552"/>
      <c r="F392" s="552"/>
    </row>
    <row r="393" spans="1:6" ht="15.6" x14ac:dyDescent="0.3">
      <c r="A393" s="585"/>
      <c r="B393" s="555" t="s">
        <v>383</v>
      </c>
      <c r="C393" s="554">
        <v>10958.85</v>
      </c>
      <c r="D393" s="552">
        <v>100</v>
      </c>
      <c r="E393" s="552">
        <v>100</v>
      </c>
      <c r="F393" s="553" t="s">
        <v>531</v>
      </c>
    </row>
    <row r="394" spans="1:6" ht="15.6" hidden="1" x14ac:dyDescent="0.3">
      <c r="A394" s="585"/>
      <c r="B394" s="555" t="s">
        <v>307</v>
      </c>
      <c r="C394" s="554">
        <v>3900</v>
      </c>
      <c r="D394" s="552">
        <v>100</v>
      </c>
      <c r="E394" s="552">
        <v>0</v>
      </c>
      <c r="F394" s="552">
        <v>-100</v>
      </c>
    </row>
    <row r="395" spans="1:6" ht="15.6" hidden="1" x14ac:dyDescent="0.3">
      <c r="A395" s="585"/>
      <c r="B395" s="555" t="s">
        <v>295</v>
      </c>
      <c r="C395" s="554">
        <v>2997</v>
      </c>
      <c r="D395" s="552">
        <v>100</v>
      </c>
      <c r="E395" s="552">
        <v>0</v>
      </c>
      <c r="F395" s="552">
        <v>-100</v>
      </c>
    </row>
    <row r="396" spans="1:6" ht="15.6" hidden="1" x14ac:dyDescent="0.3">
      <c r="A396" s="585"/>
      <c r="B396" s="555" t="s">
        <v>310</v>
      </c>
      <c r="C396" s="554">
        <v>461.84999999999997</v>
      </c>
      <c r="D396" s="552">
        <v>100</v>
      </c>
      <c r="E396" s="552">
        <v>0</v>
      </c>
      <c r="F396" s="552">
        <v>-100</v>
      </c>
    </row>
    <row r="397" spans="1:6" ht="15.6" hidden="1" x14ac:dyDescent="0.3">
      <c r="A397" s="585"/>
      <c r="B397" s="555" t="s">
        <v>297</v>
      </c>
      <c r="C397" s="554">
        <v>1110</v>
      </c>
      <c r="D397" s="552">
        <v>100</v>
      </c>
      <c r="E397" s="552">
        <v>0</v>
      </c>
      <c r="F397" s="552">
        <v>-100</v>
      </c>
    </row>
    <row r="398" spans="1:6" ht="15.6" hidden="1" x14ac:dyDescent="0.3">
      <c r="A398" s="585"/>
      <c r="B398" s="555" t="s">
        <v>298</v>
      </c>
      <c r="C398" s="554">
        <v>2040</v>
      </c>
      <c r="D398" s="552">
        <v>100</v>
      </c>
      <c r="E398" s="552">
        <v>0</v>
      </c>
      <c r="F398" s="552">
        <v>-100</v>
      </c>
    </row>
    <row r="399" spans="1:6" ht="15.6" hidden="1" x14ac:dyDescent="0.3">
      <c r="A399" s="585"/>
      <c r="B399" s="555" t="s">
        <v>301</v>
      </c>
      <c r="C399" s="554">
        <v>450</v>
      </c>
      <c r="D399" s="552">
        <v>100</v>
      </c>
      <c r="E399" s="552">
        <v>0</v>
      </c>
      <c r="F399" s="552">
        <v>-100</v>
      </c>
    </row>
    <row r="400" spans="1:6" ht="15.6" x14ac:dyDescent="0.3">
      <c r="A400" s="585"/>
      <c r="B400" s="555"/>
      <c r="C400" s="554"/>
      <c r="D400" s="552"/>
      <c r="E400" s="552"/>
      <c r="F400" s="552"/>
    </row>
    <row r="401" spans="1:6" ht="15.6" x14ac:dyDescent="0.3">
      <c r="A401" s="585"/>
      <c r="B401" s="555" t="s">
        <v>384</v>
      </c>
      <c r="C401" s="554">
        <v>497.3</v>
      </c>
      <c r="D401" s="552">
        <v>100</v>
      </c>
      <c r="E401" s="552">
        <v>100</v>
      </c>
      <c r="F401" s="553" t="s">
        <v>531</v>
      </c>
    </row>
    <row r="402" spans="1:6" ht="15.6" hidden="1" x14ac:dyDescent="0.3">
      <c r="A402" s="585"/>
      <c r="B402" s="555" t="s">
        <v>307</v>
      </c>
      <c r="C402" s="554">
        <v>480</v>
      </c>
      <c r="D402" s="552">
        <v>100</v>
      </c>
      <c r="E402" s="552">
        <v>0</v>
      </c>
      <c r="F402" s="552">
        <v>-100</v>
      </c>
    </row>
    <row r="403" spans="1:6" ht="15.6" hidden="1" x14ac:dyDescent="0.3">
      <c r="A403" s="585"/>
      <c r="B403" s="555" t="s">
        <v>299</v>
      </c>
      <c r="C403" s="554">
        <v>12.5</v>
      </c>
      <c r="D403" s="552">
        <v>100</v>
      </c>
      <c r="E403" s="552">
        <v>0</v>
      </c>
      <c r="F403" s="552">
        <v>-100</v>
      </c>
    </row>
    <row r="404" spans="1:6" ht="15.6" hidden="1" x14ac:dyDescent="0.3">
      <c r="A404" s="585"/>
      <c r="B404" s="555" t="s">
        <v>301</v>
      </c>
      <c r="C404" s="554">
        <v>4.8000000000000007</v>
      </c>
      <c r="D404" s="552">
        <v>100</v>
      </c>
      <c r="E404" s="552">
        <v>0</v>
      </c>
      <c r="F404" s="552">
        <v>-100</v>
      </c>
    </row>
    <row r="405" spans="1:6" ht="15.6" x14ac:dyDescent="0.3">
      <c r="A405" s="585"/>
      <c r="B405" s="555"/>
      <c r="C405" s="554"/>
      <c r="D405" s="552"/>
      <c r="E405" s="552"/>
      <c r="F405" s="552"/>
    </row>
    <row r="406" spans="1:6" ht="15.6" x14ac:dyDescent="0.3">
      <c r="A406" s="585"/>
      <c r="B406" s="555" t="s">
        <v>385</v>
      </c>
      <c r="C406" s="554">
        <v>235.65</v>
      </c>
      <c r="D406" s="552">
        <v>100</v>
      </c>
      <c r="E406" s="552">
        <v>100</v>
      </c>
      <c r="F406" s="553" t="s">
        <v>531</v>
      </c>
    </row>
    <row r="407" spans="1:6" ht="15.6" hidden="1" x14ac:dyDescent="0.3">
      <c r="A407" s="555"/>
      <c r="B407" s="555" t="s">
        <v>310</v>
      </c>
      <c r="C407" s="554">
        <v>93.9</v>
      </c>
      <c r="D407" s="552">
        <v>100</v>
      </c>
      <c r="E407" s="552">
        <v>0</v>
      </c>
      <c r="F407" s="552">
        <v>-100</v>
      </c>
    </row>
    <row r="408" spans="1:6" ht="15.6" hidden="1" x14ac:dyDescent="0.3">
      <c r="A408" s="555"/>
      <c r="B408" s="555" t="s">
        <v>299</v>
      </c>
      <c r="C408" s="554">
        <v>141.75</v>
      </c>
      <c r="D408" s="552">
        <v>100</v>
      </c>
      <c r="E408" s="552">
        <v>0</v>
      </c>
      <c r="F408" s="552">
        <v>-100</v>
      </c>
    </row>
    <row r="409" spans="1:6" ht="15.6" x14ac:dyDescent="0.3">
      <c r="A409" s="555"/>
      <c r="B409" s="555"/>
      <c r="C409" s="554"/>
      <c r="D409" s="552"/>
      <c r="E409" s="552"/>
      <c r="F409" s="552"/>
    </row>
    <row r="410" spans="1:6" ht="15.6" x14ac:dyDescent="0.3">
      <c r="A410" s="585"/>
      <c r="B410" s="555" t="s">
        <v>386</v>
      </c>
      <c r="C410" s="554">
        <v>2211.3000000000002</v>
      </c>
      <c r="D410" s="552">
        <v>100</v>
      </c>
      <c r="E410" s="552">
        <v>100</v>
      </c>
      <c r="F410" s="553" t="s">
        <v>531</v>
      </c>
    </row>
    <row r="411" spans="1:6" ht="15.6" hidden="1" x14ac:dyDescent="0.3">
      <c r="A411" s="585"/>
      <c r="B411" s="555" t="s">
        <v>291</v>
      </c>
      <c r="C411" s="554">
        <v>214.79999999999998</v>
      </c>
      <c r="D411" s="552">
        <v>100</v>
      </c>
      <c r="E411" s="552">
        <v>0</v>
      </c>
      <c r="F411" s="552">
        <v>-100</v>
      </c>
    </row>
    <row r="412" spans="1:6" ht="15.6" hidden="1" x14ac:dyDescent="0.3">
      <c r="A412" s="585"/>
      <c r="B412" s="555" t="s">
        <v>307</v>
      </c>
      <c r="C412" s="554">
        <v>204</v>
      </c>
      <c r="D412" s="552">
        <v>100</v>
      </c>
      <c r="E412" s="552">
        <v>0</v>
      </c>
      <c r="F412" s="552">
        <v>-100</v>
      </c>
    </row>
    <row r="413" spans="1:6" ht="15.6" hidden="1" x14ac:dyDescent="0.3">
      <c r="A413" s="585"/>
      <c r="B413" s="555" t="s">
        <v>308</v>
      </c>
      <c r="C413" s="554">
        <v>66.5</v>
      </c>
      <c r="D413" s="552">
        <v>100</v>
      </c>
      <c r="E413" s="552">
        <v>0</v>
      </c>
      <c r="F413" s="552">
        <v>-100</v>
      </c>
    </row>
    <row r="414" spans="1:6" ht="15.6" hidden="1" x14ac:dyDescent="0.3">
      <c r="A414" s="585"/>
      <c r="B414" s="555" t="s">
        <v>294</v>
      </c>
      <c r="C414" s="554">
        <v>400</v>
      </c>
      <c r="D414" s="552">
        <v>100</v>
      </c>
      <c r="E414" s="552">
        <v>0</v>
      </c>
      <c r="F414" s="552">
        <v>-100</v>
      </c>
    </row>
    <row r="415" spans="1:6" ht="15.6" hidden="1" x14ac:dyDescent="0.3">
      <c r="A415" s="585"/>
      <c r="B415" s="555" t="s">
        <v>309</v>
      </c>
      <c r="C415" s="554">
        <v>75</v>
      </c>
      <c r="D415" s="552">
        <v>100</v>
      </c>
      <c r="E415" s="552">
        <v>0</v>
      </c>
      <c r="F415" s="552">
        <v>-100</v>
      </c>
    </row>
    <row r="416" spans="1:6" ht="15.6" hidden="1" x14ac:dyDescent="0.3">
      <c r="A416" s="585"/>
      <c r="B416" s="555" t="s">
        <v>295</v>
      </c>
      <c r="C416" s="554">
        <v>89.65</v>
      </c>
      <c r="D416" s="552">
        <v>100</v>
      </c>
      <c r="E416" s="552">
        <v>0</v>
      </c>
      <c r="F416" s="552">
        <v>-100</v>
      </c>
    </row>
    <row r="417" spans="1:6" ht="15.6" hidden="1" x14ac:dyDescent="0.3">
      <c r="A417" s="585"/>
      <c r="B417" s="555" t="s">
        <v>314</v>
      </c>
      <c r="C417" s="554">
        <v>35.700000000000003</v>
      </c>
      <c r="D417" s="552">
        <v>100</v>
      </c>
      <c r="E417" s="552">
        <v>0</v>
      </c>
      <c r="F417" s="552">
        <v>-100</v>
      </c>
    </row>
    <row r="418" spans="1:6" ht="15.6" hidden="1" x14ac:dyDescent="0.3">
      <c r="A418" s="585"/>
      <c r="B418" s="555" t="s">
        <v>312</v>
      </c>
      <c r="C418" s="554">
        <v>77.599999999999994</v>
      </c>
      <c r="D418" s="552">
        <v>100</v>
      </c>
      <c r="E418" s="552">
        <v>0</v>
      </c>
      <c r="F418" s="552">
        <v>-100</v>
      </c>
    </row>
    <row r="419" spans="1:6" ht="15.6" hidden="1" x14ac:dyDescent="0.3">
      <c r="A419" s="585"/>
      <c r="B419" s="555" t="s">
        <v>296</v>
      </c>
      <c r="C419" s="554">
        <v>30</v>
      </c>
      <c r="D419" s="552">
        <v>100</v>
      </c>
      <c r="E419" s="552">
        <v>0</v>
      </c>
      <c r="F419" s="552">
        <v>-100</v>
      </c>
    </row>
    <row r="420" spans="1:6" ht="15.6" hidden="1" x14ac:dyDescent="0.3">
      <c r="A420" s="585"/>
      <c r="B420" s="555" t="s">
        <v>297</v>
      </c>
      <c r="C420" s="554">
        <v>89.65</v>
      </c>
      <c r="D420" s="552">
        <v>100</v>
      </c>
      <c r="E420" s="552">
        <v>0</v>
      </c>
      <c r="F420" s="552">
        <v>-100</v>
      </c>
    </row>
    <row r="421" spans="1:6" ht="15.6" hidden="1" x14ac:dyDescent="0.3">
      <c r="A421" s="585"/>
      <c r="B421" s="555" t="s">
        <v>298</v>
      </c>
      <c r="C421" s="554">
        <v>119.39999999999999</v>
      </c>
      <c r="D421" s="552">
        <v>100</v>
      </c>
      <c r="E421" s="552">
        <v>0</v>
      </c>
      <c r="F421" s="552">
        <v>-100</v>
      </c>
    </row>
    <row r="422" spans="1:6" ht="15.6" hidden="1" x14ac:dyDescent="0.3">
      <c r="A422" s="585"/>
      <c r="B422" s="555" t="s">
        <v>300</v>
      </c>
      <c r="C422" s="554">
        <v>102</v>
      </c>
      <c r="D422" s="552">
        <v>100</v>
      </c>
      <c r="E422" s="552">
        <v>0</v>
      </c>
      <c r="F422" s="552">
        <v>-100</v>
      </c>
    </row>
    <row r="423" spans="1:6" ht="15.6" hidden="1" x14ac:dyDescent="0.3">
      <c r="A423" s="585"/>
      <c r="B423" s="555" t="s">
        <v>301</v>
      </c>
      <c r="C423" s="554">
        <v>114</v>
      </c>
      <c r="D423" s="552">
        <v>100</v>
      </c>
      <c r="E423" s="552">
        <v>0</v>
      </c>
      <c r="F423" s="552">
        <v>-100</v>
      </c>
    </row>
    <row r="424" spans="1:6" ht="15.6" hidden="1" x14ac:dyDescent="0.3">
      <c r="A424" s="585"/>
      <c r="B424" s="555" t="s">
        <v>302</v>
      </c>
      <c r="C424" s="554">
        <v>298.5</v>
      </c>
      <c r="D424" s="552">
        <v>100</v>
      </c>
      <c r="E424" s="552">
        <v>0</v>
      </c>
      <c r="F424" s="552">
        <v>-100</v>
      </c>
    </row>
    <row r="425" spans="1:6" ht="15.6" hidden="1" x14ac:dyDescent="0.3">
      <c r="A425" s="585"/>
      <c r="B425" s="555" t="s">
        <v>304</v>
      </c>
      <c r="C425" s="554">
        <v>294.5</v>
      </c>
      <c r="D425" s="552">
        <v>100</v>
      </c>
      <c r="E425" s="552">
        <v>0</v>
      </c>
      <c r="F425" s="552">
        <v>-100</v>
      </c>
    </row>
    <row r="426" spans="1:6" ht="15.6" x14ac:dyDescent="0.3">
      <c r="A426" s="585"/>
      <c r="B426" s="555"/>
      <c r="C426" s="554"/>
      <c r="D426" s="552"/>
      <c r="E426" s="552"/>
      <c r="F426" s="552"/>
    </row>
    <row r="427" spans="1:6" ht="15.6" x14ac:dyDescent="0.3">
      <c r="A427" s="585"/>
      <c r="B427" s="555" t="s">
        <v>387</v>
      </c>
      <c r="C427" s="554">
        <v>726.82999999999993</v>
      </c>
      <c r="D427" s="552">
        <v>100</v>
      </c>
      <c r="E427" s="552">
        <v>101.06481946547821</v>
      </c>
      <c r="F427" s="552">
        <v>1.0648194654782062</v>
      </c>
    </row>
    <row r="428" spans="1:6" ht="15.6" hidden="1" x14ac:dyDescent="0.3">
      <c r="A428" s="585"/>
      <c r="B428" s="555" t="s">
        <v>291</v>
      </c>
      <c r="C428" s="554">
        <v>53.699999999999996</v>
      </c>
      <c r="D428" s="552">
        <v>100</v>
      </c>
      <c r="E428" s="552">
        <v>0</v>
      </c>
      <c r="F428" s="552">
        <v>-100</v>
      </c>
    </row>
    <row r="429" spans="1:6" ht="15.6" hidden="1" x14ac:dyDescent="0.3">
      <c r="A429" s="585"/>
      <c r="B429" s="555" t="s">
        <v>308</v>
      </c>
      <c r="C429" s="554">
        <v>99.5</v>
      </c>
      <c r="D429" s="552">
        <v>100</v>
      </c>
      <c r="E429" s="552">
        <v>0</v>
      </c>
      <c r="F429" s="552">
        <v>-100</v>
      </c>
    </row>
    <row r="430" spans="1:6" ht="15.6" hidden="1" x14ac:dyDescent="0.3">
      <c r="A430" s="585"/>
      <c r="B430" s="555" t="s">
        <v>295</v>
      </c>
      <c r="C430" s="554">
        <v>90.53</v>
      </c>
      <c r="D430" s="552">
        <v>100</v>
      </c>
      <c r="E430" s="552">
        <v>0</v>
      </c>
      <c r="F430" s="552">
        <v>-100</v>
      </c>
    </row>
    <row r="431" spans="1:6" ht="15.6" hidden="1" x14ac:dyDescent="0.3">
      <c r="A431" s="585"/>
      <c r="B431" s="555" t="s">
        <v>312</v>
      </c>
      <c r="C431" s="554">
        <v>58.800000000000004</v>
      </c>
      <c r="D431" s="552">
        <v>100</v>
      </c>
      <c r="E431" s="552">
        <v>0</v>
      </c>
      <c r="F431" s="552">
        <v>-100</v>
      </c>
    </row>
    <row r="432" spans="1:6" ht="15.6" hidden="1" x14ac:dyDescent="0.3">
      <c r="A432" s="585"/>
      <c r="B432" s="555" t="s">
        <v>296</v>
      </c>
      <c r="C432" s="554">
        <v>33.200000000000003</v>
      </c>
      <c r="D432" s="552">
        <v>100</v>
      </c>
      <c r="E432" s="552">
        <v>0</v>
      </c>
      <c r="F432" s="552">
        <v>-100</v>
      </c>
    </row>
    <row r="433" spans="1:6" ht="15.6" hidden="1" x14ac:dyDescent="0.3">
      <c r="A433" s="585"/>
      <c r="B433" s="555" t="s">
        <v>297</v>
      </c>
      <c r="C433" s="554">
        <v>41.150000000000006</v>
      </c>
      <c r="D433" s="552">
        <v>100</v>
      </c>
      <c r="E433" s="552">
        <v>0</v>
      </c>
      <c r="F433" s="552">
        <v>-100</v>
      </c>
    </row>
    <row r="434" spans="1:6" ht="15.6" hidden="1" x14ac:dyDescent="0.3">
      <c r="A434" s="585"/>
      <c r="B434" s="555" t="s">
        <v>299</v>
      </c>
      <c r="C434" s="554">
        <v>10.45</v>
      </c>
      <c r="D434" s="552">
        <v>100</v>
      </c>
      <c r="E434" s="552">
        <v>0</v>
      </c>
      <c r="F434" s="552">
        <v>-100</v>
      </c>
    </row>
    <row r="435" spans="1:6" ht="15.6" hidden="1" x14ac:dyDescent="0.3">
      <c r="A435" s="585"/>
      <c r="B435" s="555" t="s">
        <v>300</v>
      </c>
      <c r="C435" s="554">
        <v>102</v>
      </c>
      <c r="D435" s="552">
        <v>100</v>
      </c>
      <c r="E435" s="552">
        <v>0</v>
      </c>
      <c r="F435" s="552">
        <v>-100</v>
      </c>
    </row>
    <row r="436" spans="1:6" ht="15.6" hidden="1" x14ac:dyDescent="0.3">
      <c r="A436" s="585"/>
      <c r="B436" s="555" t="s">
        <v>301</v>
      </c>
      <c r="C436" s="554">
        <v>114</v>
      </c>
      <c r="D436" s="552">
        <v>100</v>
      </c>
      <c r="E436" s="552">
        <v>0</v>
      </c>
      <c r="F436" s="552">
        <v>-100</v>
      </c>
    </row>
    <row r="437" spans="1:6" ht="15.6" hidden="1" x14ac:dyDescent="0.3">
      <c r="A437" s="585"/>
      <c r="B437" s="555" t="s">
        <v>304</v>
      </c>
      <c r="C437" s="554">
        <v>123.5</v>
      </c>
      <c r="D437" s="552">
        <v>100</v>
      </c>
      <c r="E437" s="552">
        <v>0</v>
      </c>
      <c r="F437" s="552">
        <v>-100</v>
      </c>
    </row>
    <row r="438" spans="1:6" ht="15.6" x14ac:dyDescent="0.3">
      <c r="A438" s="585"/>
      <c r="B438" s="555"/>
      <c r="C438" s="554"/>
      <c r="D438" s="552"/>
      <c r="E438" s="552"/>
      <c r="F438" s="552"/>
    </row>
    <row r="439" spans="1:6" ht="15.6" x14ac:dyDescent="0.3">
      <c r="A439" s="585"/>
      <c r="B439" s="555" t="s">
        <v>388</v>
      </c>
      <c r="C439" s="554">
        <v>5909.5300000000007</v>
      </c>
      <c r="D439" s="552">
        <v>100</v>
      </c>
      <c r="E439" s="552">
        <v>104.08932287629536</v>
      </c>
      <c r="F439" s="552">
        <v>4.0893228762953537</v>
      </c>
    </row>
    <row r="440" spans="1:6" ht="15.6" hidden="1" x14ac:dyDescent="0.3">
      <c r="A440" s="585"/>
      <c r="B440" s="555" t="s">
        <v>294</v>
      </c>
      <c r="C440" s="554">
        <v>500</v>
      </c>
      <c r="D440" s="552">
        <v>100</v>
      </c>
      <c r="E440" s="552">
        <v>0</v>
      </c>
      <c r="F440" s="552">
        <v>-100</v>
      </c>
    </row>
    <row r="441" spans="1:6" ht="15.6" hidden="1" x14ac:dyDescent="0.3">
      <c r="A441" s="585"/>
      <c r="B441" s="555" t="s">
        <v>309</v>
      </c>
      <c r="C441" s="554">
        <v>150</v>
      </c>
      <c r="D441" s="552">
        <v>100</v>
      </c>
      <c r="E441" s="552">
        <v>0</v>
      </c>
      <c r="F441" s="552">
        <v>-100</v>
      </c>
    </row>
    <row r="442" spans="1:6" ht="15.6" hidden="1" x14ac:dyDescent="0.3">
      <c r="A442" s="585"/>
      <c r="B442" s="555" t="s">
        <v>306</v>
      </c>
      <c r="C442" s="554">
        <v>375</v>
      </c>
      <c r="D442" s="552">
        <v>100</v>
      </c>
      <c r="E442" s="552">
        <v>0</v>
      </c>
      <c r="F442" s="552">
        <v>-100</v>
      </c>
    </row>
    <row r="443" spans="1:6" ht="15.6" hidden="1" x14ac:dyDescent="0.3">
      <c r="A443" s="585"/>
      <c r="B443" s="555" t="s">
        <v>295</v>
      </c>
      <c r="C443" s="554">
        <v>405.96</v>
      </c>
      <c r="D443" s="552">
        <v>100</v>
      </c>
      <c r="E443" s="552">
        <v>0</v>
      </c>
      <c r="F443" s="552">
        <v>-100</v>
      </c>
    </row>
    <row r="444" spans="1:6" ht="15.6" hidden="1" x14ac:dyDescent="0.3">
      <c r="A444" s="585"/>
      <c r="B444" s="555" t="s">
        <v>315</v>
      </c>
      <c r="C444" s="554">
        <v>880</v>
      </c>
      <c r="D444" s="552">
        <v>100</v>
      </c>
      <c r="E444" s="552">
        <v>0</v>
      </c>
      <c r="F444" s="552">
        <v>-100</v>
      </c>
    </row>
    <row r="445" spans="1:6" ht="15.6" hidden="1" x14ac:dyDescent="0.3">
      <c r="A445" s="585"/>
      <c r="B445" s="555" t="s">
        <v>310</v>
      </c>
      <c r="C445" s="554">
        <v>328.5</v>
      </c>
      <c r="D445" s="552">
        <v>100</v>
      </c>
      <c r="E445" s="552">
        <v>0</v>
      </c>
      <c r="F445" s="552">
        <v>-100</v>
      </c>
    </row>
    <row r="446" spans="1:6" ht="15.6" hidden="1" x14ac:dyDescent="0.3">
      <c r="A446" s="585"/>
      <c r="B446" s="555" t="s">
        <v>297</v>
      </c>
      <c r="C446" s="554">
        <v>384.16999999999996</v>
      </c>
      <c r="D446" s="552">
        <v>100</v>
      </c>
      <c r="E446" s="552">
        <v>0</v>
      </c>
      <c r="F446" s="552">
        <v>-100</v>
      </c>
    </row>
    <row r="447" spans="1:6" ht="15.6" hidden="1" x14ac:dyDescent="0.3">
      <c r="A447" s="585"/>
      <c r="B447" s="555" t="s">
        <v>298</v>
      </c>
      <c r="C447" s="554">
        <v>405</v>
      </c>
      <c r="D447" s="552">
        <v>100</v>
      </c>
      <c r="E447" s="552">
        <v>0</v>
      </c>
      <c r="F447" s="552">
        <v>-100</v>
      </c>
    </row>
    <row r="448" spans="1:6" ht="15.6" hidden="1" x14ac:dyDescent="0.3">
      <c r="A448" s="585"/>
      <c r="B448" s="555" t="s">
        <v>299</v>
      </c>
      <c r="C448" s="554">
        <v>68.400000000000006</v>
      </c>
      <c r="D448" s="552">
        <v>100</v>
      </c>
      <c r="E448" s="552">
        <v>0</v>
      </c>
      <c r="F448" s="552">
        <v>-100</v>
      </c>
    </row>
    <row r="449" spans="1:6" ht="15.6" hidden="1" x14ac:dyDescent="0.3">
      <c r="A449" s="585"/>
      <c r="B449" s="555" t="s">
        <v>300</v>
      </c>
      <c r="C449" s="554">
        <v>840</v>
      </c>
      <c r="D449" s="552">
        <v>100</v>
      </c>
      <c r="E449" s="552">
        <v>0</v>
      </c>
      <c r="F449" s="552">
        <v>-100</v>
      </c>
    </row>
    <row r="450" spans="1:6" ht="15.6" hidden="1" x14ac:dyDescent="0.3">
      <c r="A450" s="585"/>
      <c r="B450" s="555" t="s">
        <v>301</v>
      </c>
      <c r="C450" s="554">
        <v>250</v>
      </c>
      <c r="D450" s="552">
        <v>100</v>
      </c>
      <c r="E450" s="552">
        <v>0</v>
      </c>
      <c r="F450" s="552">
        <v>-100</v>
      </c>
    </row>
    <row r="451" spans="1:6" ht="15.6" hidden="1" x14ac:dyDescent="0.3">
      <c r="A451" s="585"/>
      <c r="B451" s="555" t="s">
        <v>302</v>
      </c>
      <c r="C451" s="554">
        <v>525</v>
      </c>
      <c r="D451" s="552">
        <v>100</v>
      </c>
      <c r="E451" s="552">
        <v>0</v>
      </c>
      <c r="F451" s="552">
        <v>-100</v>
      </c>
    </row>
    <row r="452" spans="1:6" ht="15.6" hidden="1" x14ac:dyDescent="0.3">
      <c r="A452" s="585"/>
      <c r="B452" s="555" t="s">
        <v>304</v>
      </c>
      <c r="C452" s="554">
        <v>637.5</v>
      </c>
      <c r="D452" s="552">
        <v>100</v>
      </c>
      <c r="E452" s="552">
        <v>0</v>
      </c>
      <c r="F452" s="552">
        <v>-100</v>
      </c>
    </row>
    <row r="453" spans="1:6" ht="15.6" hidden="1" x14ac:dyDescent="0.3">
      <c r="A453" s="585"/>
      <c r="B453" s="555" t="s">
        <v>316</v>
      </c>
      <c r="C453" s="554">
        <v>160</v>
      </c>
      <c r="D453" s="552">
        <v>100</v>
      </c>
      <c r="E453" s="552">
        <v>0</v>
      </c>
      <c r="F453" s="552">
        <v>-100</v>
      </c>
    </row>
    <row r="454" spans="1:6" ht="15.6" x14ac:dyDescent="0.3">
      <c r="A454" s="585"/>
      <c r="B454" s="555"/>
      <c r="C454" s="554"/>
      <c r="D454" s="552"/>
      <c r="E454" s="552"/>
      <c r="F454" s="552"/>
    </row>
    <row r="455" spans="1:6" ht="15.6" x14ac:dyDescent="0.3">
      <c r="A455" s="585"/>
      <c r="B455" s="555" t="s">
        <v>389</v>
      </c>
      <c r="C455" s="554">
        <v>1806.69</v>
      </c>
      <c r="D455" s="552">
        <v>100</v>
      </c>
      <c r="E455" s="552">
        <v>101.96532495834217</v>
      </c>
      <c r="F455" s="552">
        <v>1.9653249583421628</v>
      </c>
    </row>
    <row r="456" spans="1:6" ht="15.6" hidden="1" x14ac:dyDescent="0.3">
      <c r="A456" s="585"/>
      <c r="B456" s="555" t="s">
        <v>306</v>
      </c>
      <c r="C456" s="554">
        <v>348.75</v>
      </c>
      <c r="D456" s="552">
        <v>100</v>
      </c>
      <c r="E456" s="552">
        <v>0</v>
      </c>
      <c r="F456" s="552">
        <v>-100</v>
      </c>
    </row>
    <row r="457" spans="1:6" ht="15.6" hidden="1" x14ac:dyDescent="0.3">
      <c r="A457" s="585"/>
      <c r="B457" s="555" t="s">
        <v>296</v>
      </c>
      <c r="C457" s="554">
        <v>47</v>
      </c>
      <c r="D457" s="552">
        <v>100</v>
      </c>
      <c r="E457" s="552">
        <v>0</v>
      </c>
      <c r="F457" s="552">
        <v>-100</v>
      </c>
    </row>
    <row r="458" spans="1:6" ht="15.6" hidden="1" x14ac:dyDescent="0.3">
      <c r="A458" s="585"/>
      <c r="B458" s="555" t="s">
        <v>297</v>
      </c>
      <c r="C458" s="554">
        <v>71.64</v>
      </c>
      <c r="D458" s="552">
        <v>100</v>
      </c>
      <c r="E458" s="552">
        <v>0</v>
      </c>
      <c r="F458" s="552">
        <v>-100</v>
      </c>
    </row>
    <row r="459" spans="1:6" ht="15.6" hidden="1" x14ac:dyDescent="0.3">
      <c r="A459" s="585"/>
      <c r="B459" s="555" t="s">
        <v>298</v>
      </c>
      <c r="C459" s="554">
        <v>420</v>
      </c>
      <c r="D459" s="552">
        <v>100</v>
      </c>
      <c r="E459" s="552">
        <v>0</v>
      </c>
      <c r="F459" s="552">
        <v>-100</v>
      </c>
    </row>
    <row r="460" spans="1:6" ht="15.6" hidden="1" x14ac:dyDescent="0.3">
      <c r="A460" s="585"/>
      <c r="B460" s="555" t="s">
        <v>299</v>
      </c>
      <c r="C460" s="554">
        <v>25.8</v>
      </c>
      <c r="D460" s="552">
        <v>100</v>
      </c>
      <c r="E460" s="552">
        <v>0</v>
      </c>
      <c r="F460" s="552">
        <v>-100</v>
      </c>
    </row>
    <row r="461" spans="1:6" ht="15.6" hidden="1" x14ac:dyDescent="0.3">
      <c r="A461" s="585"/>
      <c r="B461" s="555" t="s">
        <v>300</v>
      </c>
      <c r="C461" s="554">
        <v>597</v>
      </c>
      <c r="D461" s="552">
        <v>100</v>
      </c>
      <c r="E461" s="552">
        <v>0</v>
      </c>
      <c r="F461" s="552">
        <v>-100</v>
      </c>
    </row>
    <row r="462" spans="1:6" ht="15.6" hidden="1" x14ac:dyDescent="0.3">
      <c r="A462" s="585"/>
      <c r="B462" s="555" t="s">
        <v>301</v>
      </c>
      <c r="C462" s="554">
        <v>90</v>
      </c>
      <c r="D462" s="552">
        <v>100</v>
      </c>
      <c r="E462" s="552">
        <v>0</v>
      </c>
      <c r="F462" s="552">
        <v>-100</v>
      </c>
    </row>
    <row r="463" spans="1:6" ht="15.6" hidden="1" x14ac:dyDescent="0.3">
      <c r="A463" s="585"/>
      <c r="B463" s="555" t="s">
        <v>304</v>
      </c>
      <c r="C463" s="554">
        <v>110.5</v>
      </c>
      <c r="D463" s="552">
        <v>100</v>
      </c>
      <c r="E463" s="552">
        <v>0</v>
      </c>
      <c r="F463" s="552">
        <v>-100</v>
      </c>
    </row>
    <row r="464" spans="1:6" ht="15.6" hidden="1" x14ac:dyDescent="0.3">
      <c r="A464" s="585"/>
      <c r="B464" s="555" t="s">
        <v>316</v>
      </c>
      <c r="C464" s="554">
        <v>96</v>
      </c>
      <c r="D464" s="552">
        <v>100</v>
      </c>
      <c r="E464" s="552">
        <v>0</v>
      </c>
      <c r="F464" s="552">
        <v>-100</v>
      </c>
    </row>
    <row r="465" spans="1:6" ht="15.6" x14ac:dyDescent="0.3">
      <c r="A465" s="585"/>
      <c r="B465" s="555"/>
      <c r="C465" s="554"/>
      <c r="D465" s="552"/>
      <c r="E465" s="552"/>
      <c r="F465" s="552"/>
    </row>
    <row r="466" spans="1:6" ht="15.6" x14ac:dyDescent="0.3">
      <c r="A466" s="585"/>
      <c r="B466" s="555" t="s">
        <v>390</v>
      </c>
      <c r="C466" s="554">
        <v>17779.5</v>
      </c>
      <c r="D466" s="552">
        <v>100</v>
      </c>
      <c r="E466" s="552">
        <v>100</v>
      </c>
      <c r="F466" s="553" t="s">
        <v>531</v>
      </c>
    </row>
    <row r="467" spans="1:6" ht="15.6" hidden="1" x14ac:dyDescent="0.3">
      <c r="A467" s="555"/>
      <c r="B467" s="555" t="s">
        <v>307</v>
      </c>
      <c r="C467" s="554">
        <v>3800</v>
      </c>
      <c r="D467" s="552">
        <v>100</v>
      </c>
      <c r="E467" s="552">
        <v>0</v>
      </c>
      <c r="F467" s="552">
        <v>-100</v>
      </c>
    </row>
    <row r="468" spans="1:6" ht="15.6" hidden="1" x14ac:dyDescent="0.3">
      <c r="A468" s="555"/>
      <c r="B468" s="555" t="s">
        <v>294</v>
      </c>
      <c r="C468" s="554">
        <v>1500</v>
      </c>
      <c r="D468" s="552">
        <v>100</v>
      </c>
      <c r="E468" s="552">
        <v>0</v>
      </c>
      <c r="F468" s="552">
        <v>-100</v>
      </c>
    </row>
    <row r="469" spans="1:6" ht="15.6" hidden="1" x14ac:dyDescent="0.3">
      <c r="A469" s="555"/>
      <c r="B469" s="555" t="s">
        <v>295</v>
      </c>
      <c r="C469" s="554">
        <v>1644.5</v>
      </c>
      <c r="D469" s="552">
        <v>100</v>
      </c>
      <c r="E469" s="552">
        <v>0</v>
      </c>
      <c r="F469" s="552">
        <v>-100</v>
      </c>
    </row>
    <row r="470" spans="1:6" ht="15.6" hidden="1" x14ac:dyDescent="0.3">
      <c r="A470" s="555"/>
      <c r="B470" s="555" t="s">
        <v>317</v>
      </c>
      <c r="C470" s="554">
        <v>685</v>
      </c>
      <c r="D470" s="552">
        <v>100</v>
      </c>
      <c r="E470" s="552">
        <v>0</v>
      </c>
      <c r="F470" s="552">
        <v>-100</v>
      </c>
    </row>
    <row r="471" spans="1:6" ht="15.6" hidden="1" x14ac:dyDescent="0.3">
      <c r="A471" s="555"/>
      <c r="B471" s="555" t="s">
        <v>310</v>
      </c>
      <c r="C471" s="554">
        <v>930</v>
      </c>
      <c r="D471" s="552">
        <v>100</v>
      </c>
      <c r="E471" s="552">
        <v>0</v>
      </c>
      <c r="F471" s="552">
        <v>-100</v>
      </c>
    </row>
    <row r="472" spans="1:6" ht="15.6" hidden="1" x14ac:dyDescent="0.3">
      <c r="A472" s="555"/>
      <c r="B472" s="555" t="s">
        <v>298</v>
      </c>
      <c r="C472" s="554">
        <v>3200</v>
      </c>
      <c r="D472" s="552">
        <v>100</v>
      </c>
      <c r="E472" s="552">
        <v>0</v>
      </c>
      <c r="F472" s="552">
        <v>-100</v>
      </c>
    </row>
    <row r="473" spans="1:6" ht="15.6" hidden="1" x14ac:dyDescent="0.3">
      <c r="A473" s="555"/>
      <c r="B473" s="555" t="s">
        <v>311</v>
      </c>
      <c r="C473" s="554">
        <v>540</v>
      </c>
      <c r="D473" s="552">
        <v>100</v>
      </c>
      <c r="E473" s="552">
        <v>0</v>
      </c>
      <c r="F473" s="552">
        <v>-100</v>
      </c>
    </row>
    <row r="474" spans="1:6" ht="15.6" hidden="1" x14ac:dyDescent="0.3">
      <c r="A474" s="555"/>
      <c r="B474" s="555" t="s">
        <v>300</v>
      </c>
      <c r="C474" s="554">
        <v>1080</v>
      </c>
      <c r="D474" s="552">
        <v>100</v>
      </c>
      <c r="E474" s="552">
        <v>0</v>
      </c>
      <c r="F474" s="552">
        <v>-100</v>
      </c>
    </row>
    <row r="475" spans="1:6" ht="15.6" hidden="1" x14ac:dyDescent="0.3">
      <c r="A475" s="555"/>
      <c r="B475" s="555" t="s">
        <v>301</v>
      </c>
      <c r="C475" s="554">
        <v>1400</v>
      </c>
      <c r="D475" s="552">
        <v>100</v>
      </c>
      <c r="E475" s="552">
        <v>0</v>
      </c>
      <c r="F475" s="552">
        <v>-100</v>
      </c>
    </row>
    <row r="476" spans="1:6" ht="15.6" hidden="1" x14ac:dyDescent="0.3">
      <c r="A476" s="555"/>
      <c r="B476" s="555" t="s">
        <v>302</v>
      </c>
      <c r="C476" s="554">
        <v>3000</v>
      </c>
      <c r="D476" s="552">
        <v>100</v>
      </c>
      <c r="E476" s="552">
        <v>0</v>
      </c>
      <c r="F476" s="552">
        <v>-100</v>
      </c>
    </row>
    <row r="477" spans="1:6" ht="15.6" x14ac:dyDescent="0.3">
      <c r="A477" s="555"/>
      <c r="B477" s="555"/>
      <c r="C477" s="554"/>
      <c r="D477" s="552"/>
      <c r="E477" s="552"/>
      <c r="F477" s="552"/>
    </row>
    <row r="478" spans="1:6" ht="15" customHeight="1" x14ac:dyDescent="0.3">
      <c r="A478" s="594" t="s">
        <v>550</v>
      </c>
      <c r="B478" s="598"/>
      <c r="C478" s="554">
        <v>109673.72</v>
      </c>
      <c r="D478" s="552">
        <v>100</v>
      </c>
      <c r="E478" s="552">
        <v>101.55689849606047</v>
      </c>
      <c r="F478" s="552">
        <v>1.5568984960604659</v>
      </c>
    </row>
    <row r="479" spans="1:6" ht="15.6" x14ac:dyDescent="0.3">
      <c r="A479" s="555"/>
      <c r="B479" s="555"/>
      <c r="C479" s="554"/>
      <c r="D479" s="552"/>
      <c r="E479" s="552"/>
      <c r="F479" s="552"/>
    </row>
    <row r="480" spans="1:6" ht="15.6" x14ac:dyDescent="0.3">
      <c r="A480" s="555"/>
      <c r="B480" s="555" t="s">
        <v>391</v>
      </c>
      <c r="C480" s="554">
        <v>39595.72</v>
      </c>
      <c r="D480" s="552">
        <v>100</v>
      </c>
      <c r="E480" s="552">
        <v>99.810058303271163</v>
      </c>
      <c r="F480" s="552">
        <v>-0.18994169672883476</v>
      </c>
    </row>
    <row r="481" spans="1:6" ht="15.6" x14ac:dyDescent="0.3">
      <c r="A481" s="555"/>
      <c r="B481" s="555"/>
      <c r="C481" s="554"/>
      <c r="D481" s="552"/>
      <c r="E481" s="552"/>
      <c r="F481" s="552"/>
    </row>
    <row r="482" spans="1:6" ht="15.6" x14ac:dyDescent="0.3">
      <c r="A482" s="555"/>
      <c r="B482" s="555" t="s">
        <v>536</v>
      </c>
      <c r="C482" s="554"/>
      <c r="D482" s="552"/>
      <c r="E482" s="552"/>
      <c r="F482" s="552"/>
    </row>
    <row r="483" spans="1:6" ht="15.6" x14ac:dyDescent="0.3">
      <c r="A483" s="555"/>
      <c r="B483" s="555"/>
      <c r="C483" s="554"/>
      <c r="D483" s="552"/>
      <c r="E483" s="552"/>
      <c r="F483" s="552"/>
    </row>
    <row r="484" spans="1:6" ht="15.6" x14ac:dyDescent="0.3">
      <c r="A484" s="556"/>
      <c r="B484" s="555" t="s">
        <v>542</v>
      </c>
      <c r="C484" s="554">
        <v>16872.199999999997</v>
      </c>
      <c r="D484" s="552">
        <v>100</v>
      </c>
      <c r="E484" s="552">
        <v>100</v>
      </c>
      <c r="F484" s="553" t="s">
        <v>531</v>
      </c>
    </row>
    <row r="485" spans="1:6" ht="15.6" hidden="1" x14ac:dyDescent="0.3">
      <c r="A485" s="556"/>
      <c r="B485" s="555" t="s">
        <v>318</v>
      </c>
      <c r="C485" s="554">
        <v>579.04</v>
      </c>
      <c r="D485" s="552">
        <v>100</v>
      </c>
      <c r="E485" s="552">
        <v>0</v>
      </c>
      <c r="F485" s="552">
        <v>-100</v>
      </c>
    </row>
    <row r="486" spans="1:6" ht="15.6" hidden="1" x14ac:dyDescent="0.3">
      <c r="A486" s="556"/>
      <c r="B486" s="555" t="s">
        <v>319</v>
      </c>
      <c r="C486" s="554">
        <v>6279.5599999999995</v>
      </c>
      <c r="D486" s="552">
        <v>100</v>
      </c>
      <c r="E486" s="552">
        <v>0</v>
      </c>
      <c r="F486" s="552">
        <v>-100</v>
      </c>
    </row>
    <row r="487" spans="1:6" ht="15.6" hidden="1" x14ac:dyDescent="0.3">
      <c r="A487" s="556"/>
      <c r="B487" s="555" t="s">
        <v>320</v>
      </c>
      <c r="C487" s="554">
        <v>7670</v>
      </c>
      <c r="D487" s="552">
        <v>100</v>
      </c>
      <c r="E487" s="552">
        <v>0</v>
      </c>
      <c r="F487" s="552">
        <v>-100</v>
      </c>
    </row>
    <row r="488" spans="1:6" ht="15.6" hidden="1" x14ac:dyDescent="0.3">
      <c r="A488" s="556"/>
      <c r="B488" s="555" t="s">
        <v>321</v>
      </c>
      <c r="C488" s="554">
        <v>2343.6</v>
      </c>
      <c r="D488" s="552">
        <v>100</v>
      </c>
      <c r="E488" s="552">
        <v>0</v>
      </c>
      <c r="F488" s="552">
        <v>-100</v>
      </c>
    </row>
    <row r="489" spans="1:6" ht="15.6" x14ac:dyDescent="0.3">
      <c r="A489" s="556"/>
      <c r="B489" s="555"/>
      <c r="C489" s="554"/>
      <c r="D489" s="552"/>
      <c r="E489" s="552"/>
      <c r="F489" s="552"/>
    </row>
    <row r="490" spans="1:6" ht="15.6" x14ac:dyDescent="0.3">
      <c r="A490" s="556"/>
      <c r="B490" s="555" t="s">
        <v>392</v>
      </c>
      <c r="C490" s="554">
        <v>17399.8</v>
      </c>
      <c r="D490" s="552">
        <v>100</v>
      </c>
      <c r="E490" s="552">
        <v>99.761049666502515</v>
      </c>
      <c r="F490" s="552">
        <v>-0.23895033349748962</v>
      </c>
    </row>
    <row r="491" spans="1:6" ht="15.6" hidden="1" x14ac:dyDescent="0.3">
      <c r="A491" s="556"/>
      <c r="B491" s="555" t="s">
        <v>318</v>
      </c>
      <c r="C491" s="554">
        <v>220.92</v>
      </c>
      <c r="D491" s="552">
        <v>100</v>
      </c>
      <c r="E491" s="552">
        <v>0</v>
      </c>
      <c r="F491" s="552">
        <v>-100</v>
      </c>
    </row>
    <row r="492" spans="1:6" ht="15.6" hidden="1" x14ac:dyDescent="0.3">
      <c r="A492" s="556"/>
      <c r="B492" s="555" t="s">
        <v>319</v>
      </c>
      <c r="C492" s="554">
        <v>6735.88</v>
      </c>
      <c r="D492" s="552">
        <v>100</v>
      </c>
      <c r="E492" s="552">
        <v>0</v>
      </c>
      <c r="F492" s="552">
        <v>-100</v>
      </c>
    </row>
    <row r="493" spans="1:6" ht="15.6" hidden="1" x14ac:dyDescent="0.3">
      <c r="A493" s="556"/>
      <c r="B493" s="555" t="s">
        <v>320</v>
      </c>
      <c r="C493" s="554">
        <v>8610</v>
      </c>
      <c r="D493" s="552">
        <v>100</v>
      </c>
      <c r="E493" s="552">
        <v>0</v>
      </c>
      <c r="F493" s="552">
        <v>-100</v>
      </c>
    </row>
    <row r="494" spans="1:6" ht="15.6" hidden="1" x14ac:dyDescent="0.3">
      <c r="A494" s="556"/>
      <c r="B494" s="555" t="s">
        <v>321</v>
      </c>
      <c r="C494" s="554">
        <v>1833</v>
      </c>
      <c r="D494" s="552">
        <v>100</v>
      </c>
      <c r="E494" s="552">
        <v>0</v>
      </c>
      <c r="F494" s="552">
        <v>-100</v>
      </c>
    </row>
    <row r="495" spans="1:6" ht="15.6" x14ac:dyDescent="0.3">
      <c r="A495" s="556"/>
      <c r="B495" s="555"/>
      <c r="C495" s="554"/>
      <c r="D495" s="552"/>
      <c r="E495" s="552"/>
      <c r="F495" s="552"/>
    </row>
    <row r="496" spans="1:6" ht="15.6" x14ac:dyDescent="0.3">
      <c r="A496" s="556"/>
      <c r="B496" s="555" t="s">
        <v>393</v>
      </c>
      <c r="C496" s="554">
        <v>5323.72</v>
      </c>
      <c r="D496" s="552">
        <v>100</v>
      </c>
      <c r="E496" s="552">
        <v>99.669416964221426</v>
      </c>
      <c r="F496" s="552">
        <v>-0.33058303577857551</v>
      </c>
    </row>
    <row r="497" spans="1:6" ht="15.6" hidden="1" x14ac:dyDescent="0.3">
      <c r="A497" s="556" t="s">
        <v>18</v>
      </c>
      <c r="B497" s="555" t="s">
        <v>318</v>
      </c>
      <c r="C497" s="554">
        <v>486.64</v>
      </c>
      <c r="D497" s="552">
        <v>100</v>
      </c>
      <c r="E497" s="552">
        <v>0</v>
      </c>
      <c r="F497" s="552">
        <v>-100</v>
      </c>
    </row>
    <row r="498" spans="1:6" ht="15.6" hidden="1" x14ac:dyDescent="0.3">
      <c r="A498" s="556" t="s">
        <v>18</v>
      </c>
      <c r="B498" s="555" t="s">
        <v>319</v>
      </c>
      <c r="C498" s="554">
        <v>706.8</v>
      </c>
      <c r="D498" s="552">
        <v>100</v>
      </c>
      <c r="E498" s="552">
        <v>0</v>
      </c>
      <c r="F498" s="552">
        <v>-100</v>
      </c>
    </row>
    <row r="499" spans="1:6" ht="15.6" hidden="1" x14ac:dyDescent="0.3">
      <c r="A499" s="556" t="s">
        <v>18</v>
      </c>
      <c r="B499" s="555" t="s">
        <v>320</v>
      </c>
      <c r="C499" s="554">
        <v>2970</v>
      </c>
      <c r="D499" s="552">
        <v>100</v>
      </c>
      <c r="E499" s="552">
        <v>0</v>
      </c>
      <c r="F499" s="552">
        <v>-100</v>
      </c>
    </row>
    <row r="500" spans="1:6" ht="15.6" hidden="1" x14ac:dyDescent="0.3">
      <c r="A500" s="556" t="s">
        <v>18</v>
      </c>
      <c r="B500" s="555" t="s">
        <v>321</v>
      </c>
      <c r="C500" s="554">
        <v>1160.28</v>
      </c>
      <c r="D500" s="552">
        <v>100</v>
      </c>
      <c r="E500" s="552">
        <v>0</v>
      </c>
      <c r="F500" s="552">
        <v>-100</v>
      </c>
    </row>
    <row r="501" spans="1:6" ht="15.6" x14ac:dyDescent="0.3">
      <c r="A501" s="556"/>
      <c r="B501" s="555"/>
      <c r="C501" s="554"/>
      <c r="D501" s="552"/>
      <c r="E501" s="552"/>
      <c r="F501" s="552"/>
    </row>
    <row r="502" spans="1:6" ht="15.6" x14ac:dyDescent="0.3">
      <c r="A502" s="556"/>
      <c r="B502" s="555" t="s">
        <v>394</v>
      </c>
      <c r="C502" s="554">
        <v>42040</v>
      </c>
      <c r="D502" s="552">
        <v>100</v>
      </c>
      <c r="E502" s="552">
        <v>100.01414095479784</v>
      </c>
      <c r="F502" s="552">
        <v>1.4140954797836613E-2</v>
      </c>
    </row>
    <row r="503" spans="1:6" ht="15.6" x14ac:dyDescent="0.3">
      <c r="A503" s="556"/>
      <c r="B503" s="555"/>
      <c r="C503" s="554"/>
      <c r="D503" s="552"/>
      <c r="E503" s="552"/>
      <c r="F503" s="552"/>
    </row>
    <row r="504" spans="1:6" ht="15.6" x14ac:dyDescent="0.3">
      <c r="A504" s="556"/>
      <c r="B504" s="555" t="s">
        <v>395</v>
      </c>
      <c r="C504" s="554">
        <v>308.28000000000003</v>
      </c>
      <c r="D504" s="552">
        <v>100</v>
      </c>
      <c r="E504" s="552">
        <v>100</v>
      </c>
      <c r="F504" s="553" t="s">
        <v>531</v>
      </c>
    </row>
    <row r="505" spans="1:6" ht="15.6" hidden="1" x14ac:dyDescent="0.3">
      <c r="A505" s="556"/>
      <c r="B505" s="555" t="s">
        <v>322</v>
      </c>
      <c r="C505" s="554">
        <v>94.600000000000009</v>
      </c>
      <c r="D505" s="552">
        <v>100</v>
      </c>
      <c r="E505" s="552">
        <v>0</v>
      </c>
      <c r="F505" s="552">
        <v>-100</v>
      </c>
    </row>
    <row r="506" spans="1:6" ht="15.6" hidden="1" x14ac:dyDescent="0.3">
      <c r="A506" s="556"/>
      <c r="B506" s="555" t="s">
        <v>323</v>
      </c>
      <c r="C506" s="554">
        <v>40</v>
      </c>
      <c r="D506" s="552">
        <v>100</v>
      </c>
      <c r="E506" s="552">
        <v>0</v>
      </c>
      <c r="F506" s="552">
        <v>-100</v>
      </c>
    </row>
    <row r="507" spans="1:6" ht="15.6" hidden="1" x14ac:dyDescent="0.3">
      <c r="A507" s="556"/>
      <c r="B507" s="555" t="s">
        <v>312</v>
      </c>
      <c r="C507" s="554">
        <v>103.68</v>
      </c>
      <c r="D507" s="552">
        <v>100</v>
      </c>
      <c r="E507" s="552">
        <v>0</v>
      </c>
      <c r="F507" s="552">
        <v>-100</v>
      </c>
    </row>
    <row r="508" spans="1:6" ht="15.6" hidden="1" x14ac:dyDescent="0.3">
      <c r="A508" s="556"/>
      <c r="B508" s="555" t="s">
        <v>305</v>
      </c>
      <c r="C508" s="554">
        <v>70</v>
      </c>
      <c r="D508" s="552">
        <v>100</v>
      </c>
      <c r="E508" s="552">
        <v>0</v>
      </c>
      <c r="F508" s="552">
        <v>-100</v>
      </c>
    </row>
    <row r="509" spans="1:6" ht="15.6" x14ac:dyDescent="0.3">
      <c r="A509" s="556"/>
      <c r="B509" s="555"/>
      <c r="C509" s="554"/>
      <c r="D509" s="552"/>
      <c r="E509" s="552"/>
      <c r="F509" s="552"/>
    </row>
    <row r="510" spans="1:6" ht="15.6" x14ac:dyDescent="0.3">
      <c r="A510" s="556"/>
      <c r="B510" s="555" t="s">
        <v>396</v>
      </c>
      <c r="C510" s="554">
        <v>348.76</v>
      </c>
      <c r="D510" s="552">
        <v>100</v>
      </c>
      <c r="E510" s="552">
        <v>102.59855680060186</v>
      </c>
      <c r="F510" s="552">
        <v>2.5985568006018589</v>
      </c>
    </row>
    <row r="511" spans="1:6" ht="15.6" hidden="1" x14ac:dyDescent="0.3">
      <c r="A511" s="556"/>
      <c r="B511" s="555" t="s">
        <v>322</v>
      </c>
      <c r="C511" s="554">
        <v>100</v>
      </c>
      <c r="D511" s="552">
        <v>100</v>
      </c>
      <c r="E511" s="552">
        <v>0</v>
      </c>
      <c r="F511" s="552">
        <v>-100</v>
      </c>
    </row>
    <row r="512" spans="1:6" ht="15.6" hidden="1" x14ac:dyDescent="0.3">
      <c r="A512" s="556"/>
      <c r="B512" s="555" t="s">
        <v>312</v>
      </c>
      <c r="C512" s="554">
        <v>80.760000000000005</v>
      </c>
      <c r="D512" s="552">
        <v>100</v>
      </c>
      <c r="E512" s="552">
        <v>0</v>
      </c>
      <c r="F512" s="552">
        <v>-100</v>
      </c>
    </row>
    <row r="513" spans="1:6" ht="15.6" hidden="1" x14ac:dyDescent="0.3">
      <c r="A513" s="556"/>
      <c r="B513" s="555" t="s">
        <v>310</v>
      </c>
      <c r="C513" s="554">
        <v>168</v>
      </c>
      <c r="D513" s="552">
        <v>100</v>
      </c>
      <c r="E513" s="552">
        <v>0</v>
      </c>
      <c r="F513" s="552">
        <v>-100</v>
      </c>
    </row>
    <row r="514" spans="1:6" ht="15.6" x14ac:dyDescent="0.3">
      <c r="A514" s="556"/>
      <c r="B514" s="555"/>
      <c r="C514" s="554"/>
      <c r="D514" s="552"/>
      <c r="E514" s="552"/>
      <c r="F514" s="552"/>
    </row>
    <row r="515" spans="1:6" ht="15.6" x14ac:dyDescent="0.3">
      <c r="A515" s="556"/>
      <c r="B515" s="555" t="s">
        <v>397</v>
      </c>
      <c r="C515" s="554">
        <v>3533.88</v>
      </c>
      <c r="D515" s="552">
        <v>100</v>
      </c>
      <c r="E515" s="552">
        <v>96.176920308356713</v>
      </c>
      <c r="F515" s="552">
        <v>-3.823079691643283</v>
      </c>
    </row>
    <row r="516" spans="1:6" ht="15.6" hidden="1" x14ac:dyDescent="0.3">
      <c r="A516" s="556"/>
      <c r="B516" s="555" t="s">
        <v>322</v>
      </c>
      <c r="C516" s="554">
        <v>320</v>
      </c>
      <c r="D516" s="552">
        <v>100</v>
      </c>
      <c r="E516" s="552">
        <v>0</v>
      </c>
      <c r="F516" s="552">
        <v>-100</v>
      </c>
    </row>
    <row r="517" spans="1:6" ht="15.6" x14ac:dyDescent="0.3">
      <c r="A517" s="556"/>
      <c r="B517" s="555"/>
      <c r="C517" s="554"/>
      <c r="D517" s="552"/>
      <c r="E517" s="552"/>
      <c r="F517" s="552"/>
    </row>
    <row r="518" spans="1:6" ht="15.6" x14ac:dyDescent="0.3">
      <c r="A518" s="556"/>
      <c r="B518" s="555" t="s">
        <v>398</v>
      </c>
      <c r="C518" s="554">
        <v>3213.88</v>
      </c>
      <c r="D518" s="552">
        <v>100</v>
      </c>
      <c r="E518" s="552">
        <v>100</v>
      </c>
      <c r="F518" s="553" t="s">
        <v>531</v>
      </c>
    </row>
    <row r="519" spans="1:6" ht="15.6" hidden="1" x14ac:dyDescent="0.3">
      <c r="A519" s="556"/>
      <c r="B519" s="555" t="s">
        <v>324</v>
      </c>
      <c r="C519" s="554">
        <v>450</v>
      </c>
      <c r="D519" s="552">
        <v>100</v>
      </c>
      <c r="E519" s="552">
        <v>0</v>
      </c>
      <c r="F519" s="552">
        <v>-100</v>
      </c>
    </row>
    <row r="520" spans="1:6" ht="15.6" hidden="1" x14ac:dyDescent="0.3">
      <c r="A520" s="556"/>
      <c r="B520" s="555" t="s">
        <v>325</v>
      </c>
      <c r="C520" s="554">
        <v>195</v>
      </c>
      <c r="D520" s="552">
        <v>100</v>
      </c>
      <c r="E520" s="552">
        <v>0</v>
      </c>
      <c r="F520" s="552">
        <v>-100</v>
      </c>
    </row>
    <row r="521" spans="1:6" ht="15.6" hidden="1" x14ac:dyDescent="0.3">
      <c r="A521" s="556"/>
      <c r="B521" s="555" t="s">
        <v>314</v>
      </c>
      <c r="C521" s="554">
        <v>37.200000000000003</v>
      </c>
      <c r="D521" s="552">
        <v>100</v>
      </c>
      <c r="E521" s="552">
        <v>0</v>
      </c>
      <c r="F521" s="552">
        <v>-100</v>
      </c>
    </row>
    <row r="522" spans="1:6" ht="15.6" hidden="1" x14ac:dyDescent="0.3">
      <c r="A522" s="556"/>
      <c r="B522" s="555" t="s">
        <v>312</v>
      </c>
      <c r="C522" s="554">
        <v>103.68</v>
      </c>
      <c r="D522" s="552">
        <v>100</v>
      </c>
      <c r="E522" s="552">
        <v>0</v>
      </c>
      <c r="F522" s="552">
        <v>-100</v>
      </c>
    </row>
    <row r="523" spans="1:6" ht="15.6" hidden="1" x14ac:dyDescent="0.3">
      <c r="A523" s="556"/>
      <c r="B523" s="555" t="s">
        <v>311</v>
      </c>
      <c r="C523" s="554">
        <v>400</v>
      </c>
      <c r="D523" s="552">
        <v>100</v>
      </c>
      <c r="E523" s="552">
        <v>0</v>
      </c>
      <c r="F523" s="552">
        <v>-100</v>
      </c>
    </row>
    <row r="524" spans="1:6" ht="15.6" hidden="1" x14ac:dyDescent="0.3">
      <c r="A524" s="556"/>
      <c r="B524" s="555" t="s">
        <v>303</v>
      </c>
      <c r="C524" s="554">
        <v>204</v>
      </c>
      <c r="D524" s="552">
        <v>100</v>
      </c>
      <c r="E524" s="552">
        <v>0</v>
      </c>
      <c r="F524" s="552">
        <v>-100</v>
      </c>
    </row>
    <row r="525" spans="1:6" ht="15.6" hidden="1" x14ac:dyDescent="0.3">
      <c r="A525" s="556"/>
      <c r="B525" s="555" t="s">
        <v>326</v>
      </c>
      <c r="C525" s="554">
        <v>1824</v>
      </c>
      <c r="D525" s="552">
        <v>100</v>
      </c>
      <c r="E525" s="552">
        <v>0</v>
      </c>
      <c r="F525" s="552">
        <v>-100</v>
      </c>
    </row>
    <row r="526" spans="1:6" ht="15.6" x14ac:dyDescent="0.3">
      <c r="A526" s="556"/>
      <c r="B526" s="555"/>
      <c r="C526" s="554"/>
      <c r="D526" s="552"/>
      <c r="E526" s="552"/>
      <c r="F526" s="552"/>
    </row>
    <row r="527" spans="1:6" ht="15.6" x14ac:dyDescent="0.3">
      <c r="A527" s="556"/>
      <c r="B527" s="555" t="s">
        <v>399</v>
      </c>
      <c r="C527" s="554">
        <v>2544.3000000000002</v>
      </c>
      <c r="D527" s="552">
        <v>100</v>
      </c>
      <c r="E527" s="552">
        <v>99.972972965075044</v>
      </c>
      <c r="F527" s="552">
        <v>-2.7027034924953508E-2</v>
      </c>
    </row>
    <row r="528" spans="1:6" ht="15.6" hidden="1" x14ac:dyDescent="0.3">
      <c r="A528" s="556"/>
      <c r="B528" s="555" t="s">
        <v>318</v>
      </c>
      <c r="C528" s="554">
        <v>15</v>
      </c>
      <c r="D528" s="552">
        <v>100</v>
      </c>
      <c r="E528" s="552">
        <v>0</v>
      </c>
      <c r="F528" s="552">
        <v>-100</v>
      </c>
    </row>
    <row r="529" spans="1:6" ht="15.6" hidden="1" x14ac:dyDescent="0.3">
      <c r="A529" s="556"/>
      <c r="B529" s="555" t="s">
        <v>319</v>
      </c>
      <c r="C529" s="554">
        <v>1350</v>
      </c>
      <c r="D529" s="552">
        <v>100</v>
      </c>
      <c r="E529" s="552">
        <v>0</v>
      </c>
      <c r="F529" s="552">
        <v>-100</v>
      </c>
    </row>
    <row r="530" spans="1:6" ht="15.6" hidden="1" x14ac:dyDescent="0.3">
      <c r="A530" s="556"/>
      <c r="B530" s="555" t="s">
        <v>324</v>
      </c>
      <c r="C530" s="554">
        <v>450</v>
      </c>
      <c r="D530" s="552">
        <v>100</v>
      </c>
      <c r="E530" s="552">
        <v>0</v>
      </c>
      <c r="F530" s="552">
        <v>-100</v>
      </c>
    </row>
    <row r="531" spans="1:6" ht="15.6" hidden="1" x14ac:dyDescent="0.3">
      <c r="A531" s="556"/>
      <c r="B531" s="555" t="s">
        <v>327</v>
      </c>
      <c r="C531" s="554">
        <v>150</v>
      </c>
      <c r="D531" s="552">
        <v>100</v>
      </c>
      <c r="E531" s="552">
        <v>0</v>
      </c>
      <c r="F531" s="552">
        <v>-100</v>
      </c>
    </row>
    <row r="532" spans="1:6" ht="15.6" hidden="1" x14ac:dyDescent="0.3">
      <c r="A532" s="556"/>
      <c r="B532" s="555" t="s">
        <v>323</v>
      </c>
      <c r="C532" s="554">
        <v>69</v>
      </c>
      <c r="D532" s="552">
        <v>100</v>
      </c>
      <c r="E532" s="552">
        <v>0</v>
      </c>
      <c r="F532" s="552">
        <v>-100</v>
      </c>
    </row>
    <row r="533" spans="1:6" ht="15.6" hidden="1" x14ac:dyDescent="0.3">
      <c r="A533" s="556"/>
      <c r="B533" s="555" t="s">
        <v>312</v>
      </c>
      <c r="C533" s="554">
        <v>96.3</v>
      </c>
      <c r="D533" s="552">
        <v>100</v>
      </c>
      <c r="E533" s="552">
        <v>0</v>
      </c>
      <c r="F533" s="552">
        <v>-100</v>
      </c>
    </row>
    <row r="534" spans="1:6" ht="15.6" hidden="1" x14ac:dyDescent="0.3">
      <c r="A534" s="556"/>
      <c r="B534" s="555" t="s">
        <v>310</v>
      </c>
      <c r="C534" s="554">
        <v>414</v>
      </c>
      <c r="D534" s="552">
        <v>100</v>
      </c>
      <c r="E534" s="552">
        <v>0</v>
      </c>
      <c r="F534" s="552">
        <v>-100</v>
      </c>
    </row>
    <row r="535" spans="1:6" ht="15.6" hidden="1" x14ac:dyDescent="0.3">
      <c r="A535" s="556"/>
      <c r="B535" s="555" t="s">
        <v>320</v>
      </c>
      <c r="C535" s="554">
        <v>1650</v>
      </c>
      <c r="D535" s="552">
        <v>100</v>
      </c>
      <c r="E535" s="552">
        <v>0</v>
      </c>
      <c r="F535" s="552">
        <v>-100</v>
      </c>
    </row>
    <row r="536" spans="1:6" ht="15.6" hidden="1" x14ac:dyDescent="0.3">
      <c r="A536" s="556"/>
      <c r="B536" s="555" t="s">
        <v>303</v>
      </c>
      <c r="C536" s="554">
        <v>55</v>
      </c>
      <c r="D536" s="552">
        <v>100</v>
      </c>
      <c r="E536" s="552">
        <v>0</v>
      </c>
      <c r="F536" s="552">
        <v>-100</v>
      </c>
    </row>
    <row r="537" spans="1:6" ht="15.6" hidden="1" x14ac:dyDescent="0.3">
      <c r="A537" s="556"/>
      <c r="B537" s="555" t="s">
        <v>326</v>
      </c>
      <c r="C537" s="554">
        <v>1312</v>
      </c>
      <c r="D537" s="552">
        <v>100</v>
      </c>
      <c r="E537" s="552">
        <v>0</v>
      </c>
      <c r="F537" s="552">
        <v>-100</v>
      </c>
    </row>
    <row r="538" spans="1:6" ht="15.6" hidden="1" x14ac:dyDescent="0.3">
      <c r="A538" s="556"/>
      <c r="B538" s="555" t="s">
        <v>321</v>
      </c>
      <c r="C538" s="554">
        <v>1125</v>
      </c>
      <c r="D538" s="552">
        <v>100</v>
      </c>
      <c r="E538" s="552">
        <v>0</v>
      </c>
      <c r="F538" s="552">
        <v>-100</v>
      </c>
    </row>
    <row r="539" spans="1:6" ht="15.6" x14ac:dyDescent="0.3">
      <c r="A539" s="556"/>
      <c r="B539" s="555"/>
      <c r="C539" s="554"/>
      <c r="D539" s="552"/>
      <c r="E539" s="552"/>
      <c r="F539" s="552"/>
    </row>
    <row r="540" spans="1:6" ht="15.6" x14ac:dyDescent="0.3">
      <c r="A540" s="556"/>
      <c r="B540" s="555" t="s">
        <v>400</v>
      </c>
      <c r="C540" s="554">
        <v>22143.200000000001</v>
      </c>
      <c r="D540" s="552">
        <v>100</v>
      </c>
      <c r="E540" s="552">
        <v>100</v>
      </c>
      <c r="F540" s="553" t="s">
        <v>531</v>
      </c>
    </row>
    <row r="541" spans="1:6" ht="15.6" hidden="1" x14ac:dyDescent="0.3">
      <c r="A541" s="555"/>
      <c r="B541" s="555" t="s">
        <v>324</v>
      </c>
      <c r="C541" s="554">
        <v>714</v>
      </c>
      <c r="D541" s="552">
        <v>100</v>
      </c>
      <c r="E541" s="552">
        <v>0</v>
      </c>
      <c r="F541" s="552">
        <v>-100</v>
      </c>
    </row>
    <row r="542" spans="1:6" ht="15.6" hidden="1" x14ac:dyDescent="0.3">
      <c r="A542" s="555"/>
      <c r="B542" s="555" t="s">
        <v>327</v>
      </c>
      <c r="C542" s="554">
        <v>197.2</v>
      </c>
      <c r="D542" s="552">
        <v>100</v>
      </c>
      <c r="E542" s="552">
        <v>0</v>
      </c>
      <c r="F542" s="552">
        <v>-100</v>
      </c>
    </row>
    <row r="543" spans="1:6" ht="15.6" hidden="1" x14ac:dyDescent="0.3">
      <c r="A543" s="555"/>
      <c r="B543" s="555" t="s">
        <v>310</v>
      </c>
      <c r="C543" s="554">
        <v>264</v>
      </c>
      <c r="D543" s="552">
        <v>100</v>
      </c>
      <c r="E543" s="552">
        <v>0</v>
      </c>
      <c r="F543" s="552">
        <v>-100</v>
      </c>
    </row>
    <row r="544" spans="1:6" ht="15.6" hidden="1" x14ac:dyDescent="0.3">
      <c r="A544" s="555"/>
      <c r="B544" s="555" t="s">
        <v>326</v>
      </c>
      <c r="C544" s="554">
        <v>1888</v>
      </c>
      <c r="D544" s="552">
        <v>100</v>
      </c>
      <c r="E544" s="552">
        <v>0</v>
      </c>
      <c r="F544" s="552">
        <v>-100</v>
      </c>
    </row>
    <row r="545" spans="1:6" ht="15.6" x14ac:dyDescent="0.3">
      <c r="A545" s="555"/>
      <c r="B545" s="555"/>
      <c r="C545" s="554"/>
      <c r="D545" s="552"/>
      <c r="E545" s="552"/>
      <c r="F545" s="552"/>
    </row>
    <row r="546" spans="1:6" ht="15.6" x14ac:dyDescent="0.3">
      <c r="A546" s="556"/>
      <c r="B546" s="555" t="s">
        <v>401</v>
      </c>
      <c r="C546" s="554">
        <v>9540</v>
      </c>
      <c r="D546" s="552">
        <v>100</v>
      </c>
      <c r="E546" s="552">
        <v>100</v>
      </c>
      <c r="F546" s="553" t="s">
        <v>531</v>
      </c>
    </row>
    <row r="547" spans="1:6" ht="15.6" hidden="1" x14ac:dyDescent="0.3">
      <c r="A547" s="556"/>
      <c r="B547" s="555" t="s">
        <v>324</v>
      </c>
      <c r="C547" s="554">
        <v>9540</v>
      </c>
      <c r="D547" s="552">
        <v>100</v>
      </c>
      <c r="E547" s="552">
        <v>0</v>
      </c>
      <c r="F547" s="552">
        <v>-100</v>
      </c>
    </row>
    <row r="548" spans="1:6" ht="15.6" x14ac:dyDescent="0.3">
      <c r="A548" s="556"/>
      <c r="B548" s="555"/>
      <c r="C548" s="554"/>
      <c r="D548" s="552"/>
      <c r="E548" s="552"/>
      <c r="F548" s="552"/>
    </row>
    <row r="549" spans="1:6" ht="15.6" x14ac:dyDescent="0.3">
      <c r="A549" s="556"/>
      <c r="B549" s="555" t="s">
        <v>402</v>
      </c>
      <c r="C549" s="554">
        <v>18.75</v>
      </c>
      <c r="D549" s="552">
        <v>100</v>
      </c>
      <c r="E549" s="552">
        <v>106.66666666666667</v>
      </c>
      <c r="F549" s="552">
        <v>6.6666666666666652</v>
      </c>
    </row>
    <row r="550" spans="1:6" ht="15.6" hidden="1" x14ac:dyDescent="0.3">
      <c r="A550" s="556"/>
      <c r="B550" s="555" t="s">
        <v>323</v>
      </c>
      <c r="C550" s="554">
        <v>18.75</v>
      </c>
      <c r="D550" s="552">
        <v>100</v>
      </c>
      <c r="E550" s="552">
        <v>0</v>
      </c>
      <c r="F550" s="552">
        <v>-100</v>
      </c>
    </row>
    <row r="551" spans="1:6" ht="15.6" x14ac:dyDescent="0.3">
      <c r="A551" s="556"/>
      <c r="B551" s="555"/>
      <c r="C551" s="554"/>
      <c r="D551" s="552"/>
      <c r="E551" s="552"/>
      <c r="F551" s="552"/>
    </row>
    <row r="552" spans="1:6" ht="15.6" x14ac:dyDescent="0.3">
      <c r="A552" s="556"/>
      <c r="B552" s="555" t="s">
        <v>403</v>
      </c>
      <c r="C552" s="554">
        <v>388.95000000000005</v>
      </c>
      <c r="D552" s="552">
        <v>100</v>
      </c>
      <c r="E552" s="552">
        <v>98.878059441958186</v>
      </c>
      <c r="F552" s="552">
        <v>-1.1219405580418118</v>
      </c>
    </row>
    <row r="553" spans="1:6" ht="15.6" hidden="1" x14ac:dyDescent="0.3">
      <c r="A553" s="555"/>
      <c r="B553" s="555" t="s">
        <v>327</v>
      </c>
      <c r="C553" s="554">
        <v>36</v>
      </c>
      <c r="D553" s="552">
        <v>100</v>
      </c>
      <c r="E553" s="552">
        <v>100</v>
      </c>
      <c r="F553" s="552">
        <v>0</v>
      </c>
    </row>
    <row r="554" spans="1:6" ht="15.6" hidden="1" x14ac:dyDescent="0.3">
      <c r="A554" s="555"/>
      <c r="B554" s="555" t="s">
        <v>325</v>
      </c>
      <c r="C554" s="554">
        <v>162</v>
      </c>
      <c r="D554" s="552">
        <v>100</v>
      </c>
      <c r="E554" s="552">
        <v>100</v>
      </c>
      <c r="F554" s="552">
        <v>0</v>
      </c>
    </row>
    <row r="555" spans="1:6" ht="15.6" hidden="1" x14ac:dyDescent="0.3">
      <c r="A555" s="555"/>
      <c r="B555" s="557" t="s">
        <v>323</v>
      </c>
      <c r="C555" s="554">
        <v>18.75</v>
      </c>
      <c r="D555" s="552">
        <v>100</v>
      </c>
      <c r="E555" s="552">
        <v>106.66666666666667</v>
      </c>
      <c r="F555" s="552">
        <v>6.6666666666666652</v>
      </c>
    </row>
    <row r="556" spans="1:6" ht="15.6" hidden="1" x14ac:dyDescent="0.3">
      <c r="A556" s="555"/>
      <c r="B556" s="555" t="s">
        <v>310</v>
      </c>
      <c r="C556" s="554">
        <v>142.20000000000002</v>
      </c>
      <c r="D556" s="552">
        <v>100</v>
      </c>
      <c r="E556" s="552">
        <v>88.60759493670885</v>
      </c>
      <c r="F556" s="552">
        <v>-11.392405063291156</v>
      </c>
    </row>
    <row r="557" spans="1:6" ht="15.6" hidden="1" x14ac:dyDescent="0.3">
      <c r="A557" s="555"/>
      <c r="B557" s="555" t="s">
        <v>326</v>
      </c>
      <c r="C557" s="554">
        <v>30</v>
      </c>
      <c r="D557" s="552">
        <v>100</v>
      </c>
      <c r="E557" s="552">
        <v>100</v>
      </c>
      <c r="F557" s="552">
        <v>0</v>
      </c>
    </row>
    <row r="558" spans="1:6" ht="15.6" x14ac:dyDescent="0.3">
      <c r="A558" s="555"/>
      <c r="B558" s="555"/>
      <c r="C558" s="554"/>
      <c r="D558" s="552"/>
      <c r="E558" s="552"/>
      <c r="F558" s="552"/>
    </row>
    <row r="559" spans="1:6" ht="15.6" x14ac:dyDescent="0.3">
      <c r="A559" s="555"/>
      <c r="B559" s="555" t="s">
        <v>404</v>
      </c>
      <c r="C559" s="554">
        <v>28038</v>
      </c>
      <c r="D559" s="552">
        <v>100</v>
      </c>
      <c r="E559" s="552">
        <v>106.59438196792097</v>
      </c>
      <c r="F559" s="552">
        <v>6.5943819679209703</v>
      </c>
    </row>
    <row r="560" spans="1:6" ht="15.6" x14ac:dyDescent="0.3">
      <c r="A560" s="555"/>
      <c r="B560" s="555"/>
      <c r="C560" s="554"/>
      <c r="D560" s="552"/>
      <c r="E560" s="552"/>
      <c r="F560" s="552"/>
    </row>
    <row r="561" spans="1:6" ht="15.6" x14ac:dyDescent="0.3">
      <c r="A561" s="555"/>
      <c r="B561" s="555" t="s">
        <v>405</v>
      </c>
      <c r="C561" s="554">
        <v>2094</v>
      </c>
      <c r="D561" s="552">
        <v>100</v>
      </c>
      <c r="E561" s="552">
        <v>99.999999999999872</v>
      </c>
      <c r="F561" s="553" t="s">
        <v>531</v>
      </c>
    </row>
    <row r="562" spans="1:6" ht="15.6" x14ac:dyDescent="0.3">
      <c r="A562" s="555"/>
      <c r="B562" s="555"/>
      <c r="C562" s="554"/>
      <c r="D562" s="552"/>
      <c r="E562" s="552"/>
      <c r="F562" s="552"/>
    </row>
    <row r="563" spans="1:6" ht="15.6" x14ac:dyDescent="0.3">
      <c r="A563" s="556"/>
      <c r="B563" s="555" t="s">
        <v>406</v>
      </c>
      <c r="C563" s="554">
        <v>1044</v>
      </c>
      <c r="D563" s="552">
        <v>100</v>
      </c>
      <c r="E563" s="552">
        <v>100</v>
      </c>
      <c r="F563" s="553" t="s">
        <v>531</v>
      </c>
    </row>
    <row r="564" spans="1:6" ht="15.6" hidden="1" x14ac:dyDescent="0.3">
      <c r="A564" s="556"/>
      <c r="B564" s="555" t="s">
        <v>324</v>
      </c>
      <c r="C564" s="554">
        <v>1044</v>
      </c>
      <c r="D564" s="552">
        <v>100</v>
      </c>
      <c r="E564" s="552">
        <v>100</v>
      </c>
      <c r="F564" s="552">
        <v>0</v>
      </c>
    </row>
    <row r="565" spans="1:6" ht="15.6" x14ac:dyDescent="0.3">
      <c r="A565" s="556"/>
      <c r="B565" s="555"/>
      <c r="C565" s="554"/>
      <c r="D565" s="552"/>
      <c r="E565" s="552"/>
      <c r="F565" s="552"/>
    </row>
    <row r="566" spans="1:6" ht="15.6" x14ac:dyDescent="0.3">
      <c r="A566" s="556"/>
      <c r="B566" s="555" t="s">
        <v>407</v>
      </c>
      <c r="C566" s="554">
        <v>1050</v>
      </c>
      <c r="D566" s="552">
        <v>100</v>
      </c>
      <c r="E566" s="552">
        <v>104.19761445034557</v>
      </c>
      <c r="F566" s="552">
        <v>4.1976144503455659</v>
      </c>
    </row>
    <row r="567" spans="1:6" ht="15.6" hidden="1" x14ac:dyDescent="0.3">
      <c r="A567" s="556"/>
      <c r="B567" s="555" t="s">
        <v>322</v>
      </c>
      <c r="C567" s="554">
        <v>1050</v>
      </c>
      <c r="D567" s="552">
        <v>100</v>
      </c>
      <c r="E567" s="552">
        <v>108.57142857142857</v>
      </c>
      <c r="F567" s="552">
        <v>8.5714285714285623</v>
      </c>
    </row>
    <row r="568" spans="1:6" ht="15.6" hidden="1" x14ac:dyDescent="0.3">
      <c r="A568" s="556"/>
      <c r="B568" s="555" t="s">
        <v>324</v>
      </c>
      <c r="C568" s="554">
        <v>984</v>
      </c>
      <c r="D568" s="552">
        <v>100</v>
      </c>
      <c r="E568" s="552">
        <v>100</v>
      </c>
      <c r="F568" s="552">
        <v>0</v>
      </c>
    </row>
    <row r="569" spans="1:6" ht="15.6" x14ac:dyDescent="0.3">
      <c r="A569" s="556"/>
      <c r="B569" s="555"/>
      <c r="C569" s="554"/>
      <c r="D569" s="552"/>
      <c r="E569" s="552"/>
      <c r="F569" s="552"/>
    </row>
    <row r="570" spans="1:6" ht="15.6" x14ac:dyDescent="0.3">
      <c r="A570" s="556"/>
      <c r="B570" s="555" t="s">
        <v>408</v>
      </c>
      <c r="C570" s="554">
        <v>3460.5</v>
      </c>
      <c r="D570" s="552">
        <v>100</v>
      </c>
      <c r="E570" s="552">
        <v>108.02381283338902</v>
      </c>
      <c r="F570" s="552">
        <v>8.0238128333890213</v>
      </c>
    </row>
    <row r="571" spans="1:6" ht="15.6" x14ac:dyDescent="0.3">
      <c r="A571" s="556"/>
      <c r="B571" s="555"/>
      <c r="C571" s="554"/>
      <c r="D571" s="552"/>
      <c r="E571" s="552"/>
      <c r="F571" s="552"/>
    </row>
    <row r="572" spans="1:6" ht="15.6" x14ac:dyDescent="0.3">
      <c r="A572" s="556"/>
      <c r="B572" s="555" t="s">
        <v>409</v>
      </c>
      <c r="C572" s="554">
        <v>834</v>
      </c>
      <c r="D572" s="552">
        <v>100</v>
      </c>
      <c r="E572" s="552">
        <v>102.81745265969475</v>
      </c>
      <c r="F572" s="552">
        <v>2.8174526596947524</v>
      </c>
    </row>
    <row r="573" spans="1:6" ht="15.6" hidden="1" x14ac:dyDescent="0.3">
      <c r="A573" s="556"/>
      <c r="B573" s="555" t="s">
        <v>324</v>
      </c>
      <c r="C573" s="554">
        <v>834</v>
      </c>
      <c r="D573" s="552">
        <v>100</v>
      </c>
      <c r="E573" s="552">
        <v>100</v>
      </c>
      <c r="F573" s="552">
        <v>0</v>
      </c>
    </row>
    <row r="574" spans="1:6" ht="15.6" hidden="1" x14ac:dyDescent="0.3">
      <c r="A574" s="556"/>
      <c r="B574" s="555" t="s">
        <v>306</v>
      </c>
      <c r="C574" s="554">
        <v>612.5</v>
      </c>
      <c r="D574" s="552">
        <v>100</v>
      </c>
      <c r="E574" s="552">
        <v>105.71428571428572</v>
      </c>
      <c r="F574" s="552">
        <v>5.7142857142857162</v>
      </c>
    </row>
    <row r="575" spans="1:6" ht="15.6" x14ac:dyDescent="0.3">
      <c r="A575" s="556"/>
      <c r="B575" s="555"/>
      <c r="C575" s="554"/>
      <c r="D575" s="552"/>
      <c r="E575" s="552"/>
      <c r="F575" s="552"/>
    </row>
    <row r="576" spans="1:6" ht="15.6" x14ac:dyDescent="0.3">
      <c r="A576" s="556"/>
      <c r="B576" s="555" t="s">
        <v>410</v>
      </c>
      <c r="C576" s="554">
        <v>2626.5</v>
      </c>
      <c r="D576" s="552">
        <v>100</v>
      </c>
      <c r="E576" s="552">
        <v>111.64037254163151</v>
      </c>
      <c r="F576" s="552">
        <v>11.640372541631505</v>
      </c>
    </row>
    <row r="577" spans="1:6" ht="15.6" hidden="1" x14ac:dyDescent="0.3">
      <c r="A577" s="555"/>
      <c r="B577" s="555" t="s">
        <v>322</v>
      </c>
      <c r="C577" s="554">
        <v>900</v>
      </c>
      <c r="D577" s="552">
        <v>100</v>
      </c>
      <c r="E577" s="552">
        <v>135.72222222222223</v>
      </c>
      <c r="F577" s="552">
        <v>35.722222222222236</v>
      </c>
    </row>
    <row r="578" spans="1:6" ht="15.6" hidden="1" x14ac:dyDescent="0.3">
      <c r="A578" s="555"/>
      <c r="B578" s="555" t="s">
        <v>324</v>
      </c>
      <c r="C578" s="554">
        <v>834</v>
      </c>
      <c r="D578" s="552">
        <v>100</v>
      </c>
      <c r="E578" s="552">
        <v>100</v>
      </c>
      <c r="F578" s="552">
        <v>0</v>
      </c>
    </row>
    <row r="579" spans="1:6" ht="15.6" hidden="1" x14ac:dyDescent="0.3">
      <c r="A579" s="555"/>
      <c r="B579" s="555" t="s">
        <v>306</v>
      </c>
      <c r="C579" s="554">
        <v>892.5</v>
      </c>
      <c r="D579" s="552">
        <v>100</v>
      </c>
      <c r="E579" s="552">
        <v>102.52100840336134</v>
      </c>
      <c r="F579" s="552">
        <v>2.5210084033613356</v>
      </c>
    </row>
    <row r="580" spans="1:6" ht="15.6" x14ac:dyDescent="0.3">
      <c r="A580" s="555"/>
      <c r="B580" s="555"/>
      <c r="C580" s="554"/>
      <c r="D580" s="552"/>
      <c r="E580" s="552"/>
      <c r="F580" s="552"/>
    </row>
    <row r="581" spans="1:6" ht="15.6" x14ac:dyDescent="0.3">
      <c r="A581" s="555"/>
      <c r="B581" s="555" t="s">
        <v>411</v>
      </c>
      <c r="C581" s="554">
        <v>22483.5</v>
      </c>
      <c r="D581" s="552">
        <v>100</v>
      </c>
      <c r="E581" s="552">
        <v>107.16537769099415</v>
      </c>
      <c r="F581" s="552">
        <v>7.1653776909941458</v>
      </c>
    </row>
    <row r="582" spans="1:6" ht="15.6" x14ac:dyDescent="0.3">
      <c r="A582" s="555"/>
      <c r="B582" s="555"/>
      <c r="C582" s="554"/>
      <c r="D582" s="552"/>
      <c r="E582" s="552"/>
      <c r="F582" s="552"/>
    </row>
    <row r="583" spans="1:6" ht="15.6" x14ac:dyDescent="0.3">
      <c r="A583" s="556"/>
      <c r="B583" s="555" t="s">
        <v>412</v>
      </c>
      <c r="C583" s="554">
        <v>11129</v>
      </c>
      <c r="D583" s="552">
        <v>100</v>
      </c>
      <c r="E583" s="552">
        <v>103.1942276767107</v>
      </c>
      <c r="F583" s="552">
        <v>3.1942276767106925</v>
      </c>
    </row>
    <row r="584" spans="1:6" ht="15.6" hidden="1" x14ac:dyDescent="0.3">
      <c r="A584" s="556"/>
      <c r="B584" s="555" t="s">
        <v>324</v>
      </c>
      <c r="C584" s="554">
        <v>129</v>
      </c>
      <c r="D584" s="552">
        <v>100</v>
      </c>
      <c r="E584" s="552">
        <v>101.86046511627906</v>
      </c>
      <c r="F584" s="552">
        <v>1.8604651162790642</v>
      </c>
    </row>
    <row r="585" spans="1:6" ht="15.6" hidden="1" x14ac:dyDescent="0.3">
      <c r="A585" s="556"/>
      <c r="B585" s="555" t="s">
        <v>328</v>
      </c>
      <c r="C585" s="554">
        <v>11000</v>
      </c>
      <c r="D585" s="552">
        <v>100</v>
      </c>
      <c r="E585" s="552">
        <v>104.54545454545455</v>
      </c>
      <c r="F585" s="552">
        <v>4.5454545454545414</v>
      </c>
    </row>
    <row r="586" spans="1:6" ht="15.6" x14ac:dyDescent="0.3">
      <c r="A586" s="556"/>
      <c r="B586" s="555"/>
      <c r="C586" s="554"/>
      <c r="D586" s="552"/>
      <c r="E586" s="552"/>
      <c r="F586" s="552"/>
    </row>
    <row r="587" spans="1:6" ht="15.6" x14ac:dyDescent="0.3">
      <c r="A587" s="556"/>
      <c r="B587" s="555" t="s">
        <v>413</v>
      </c>
      <c r="C587" s="554">
        <v>11132</v>
      </c>
      <c r="D587" s="552">
        <v>100</v>
      </c>
      <c r="E587" s="552">
        <v>102.24747162910903</v>
      </c>
      <c r="F587" s="552">
        <v>2.2474716291090324</v>
      </c>
    </row>
    <row r="588" spans="1:6" ht="15.6" hidden="1" x14ac:dyDescent="0.3">
      <c r="A588" s="556"/>
      <c r="B588" s="555" t="s">
        <v>324</v>
      </c>
      <c r="C588" s="554">
        <v>132</v>
      </c>
      <c r="D588" s="552">
        <v>100</v>
      </c>
      <c r="E588" s="552">
        <v>100</v>
      </c>
      <c r="F588" s="552">
        <v>0</v>
      </c>
    </row>
    <row r="589" spans="1:6" ht="15.6" hidden="1" x14ac:dyDescent="0.3">
      <c r="A589" s="556"/>
      <c r="B589" s="555" t="s">
        <v>328</v>
      </c>
      <c r="C589" s="554">
        <v>11000</v>
      </c>
      <c r="D589" s="552">
        <v>100</v>
      </c>
      <c r="E589" s="552">
        <v>104.54545454545455</v>
      </c>
      <c r="F589" s="552">
        <v>4.5454545454545414</v>
      </c>
    </row>
    <row r="590" spans="1:6" ht="15.6" x14ac:dyDescent="0.3">
      <c r="A590" s="556"/>
      <c r="B590" s="555"/>
      <c r="C590" s="554"/>
      <c r="D590" s="552"/>
      <c r="E590" s="552"/>
      <c r="F590" s="552"/>
    </row>
    <row r="591" spans="1:6" ht="15.6" x14ac:dyDescent="0.3">
      <c r="A591" s="556"/>
      <c r="B591" s="555" t="s">
        <v>414</v>
      </c>
      <c r="C591" s="554">
        <v>135</v>
      </c>
      <c r="D591" s="552">
        <v>100</v>
      </c>
      <c r="E591" s="552">
        <v>111.80339887498951</v>
      </c>
      <c r="F591" s="552">
        <v>11.803398874989512</v>
      </c>
    </row>
    <row r="592" spans="1:6" ht="15.6" hidden="1" x14ac:dyDescent="0.3">
      <c r="A592" s="556"/>
      <c r="B592" s="555" t="s">
        <v>322</v>
      </c>
      <c r="C592" s="554">
        <v>40</v>
      </c>
      <c r="D592" s="552">
        <v>100</v>
      </c>
      <c r="E592" s="552">
        <v>125</v>
      </c>
      <c r="F592" s="552">
        <v>25</v>
      </c>
    </row>
    <row r="593" spans="1:6" ht="15.6" hidden="1" x14ac:dyDescent="0.3">
      <c r="A593" s="556"/>
      <c r="B593" s="555" t="s">
        <v>324</v>
      </c>
      <c r="C593" s="554">
        <v>95</v>
      </c>
      <c r="D593" s="552">
        <v>100</v>
      </c>
      <c r="E593" s="552">
        <v>100</v>
      </c>
      <c r="F593" s="552">
        <v>0</v>
      </c>
    </row>
    <row r="594" spans="1:6" ht="15.6" x14ac:dyDescent="0.3">
      <c r="A594" s="556"/>
      <c r="B594" s="555"/>
      <c r="C594" s="554"/>
      <c r="D594" s="552"/>
      <c r="E594" s="552"/>
      <c r="F594" s="552"/>
    </row>
    <row r="595" spans="1:6" ht="15.6" x14ac:dyDescent="0.3">
      <c r="A595" s="556"/>
      <c r="B595" s="555" t="s">
        <v>415</v>
      </c>
      <c r="C595" s="554">
        <v>87.5</v>
      </c>
      <c r="D595" s="552">
        <v>100</v>
      </c>
      <c r="E595" s="552">
        <v>111.80339887498951</v>
      </c>
      <c r="F595" s="552">
        <v>11.803398874989512</v>
      </c>
    </row>
    <row r="596" spans="1:6" ht="15.6" hidden="1" x14ac:dyDescent="0.3">
      <c r="A596" s="555"/>
      <c r="B596" s="555" t="s">
        <v>322</v>
      </c>
      <c r="C596" s="554">
        <v>40</v>
      </c>
      <c r="D596" s="552">
        <v>100</v>
      </c>
      <c r="E596" s="552">
        <v>125</v>
      </c>
      <c r="F596" s="552">
        <v>25</v>
      </c>
    </row>
    <row r="597" spans="1:6" ht="15.6" hidden="1" x14ac:dyDescent="0.3">
      <c r="A597" s="555"/>
      <c r="B597" s="555" t="s">
        <v>324</v>
      </c>
      <c r="C597" s="554">
        <v>47.5</v>
      </c>
      <c r="D597" s="552">
        <v>100</v>
      </c>
      <c r="E597" s="552">
        <v>100</v>
      </c>
      <c r="F597" s="552">
        <v>0</v>
      </c>
    </row>
    <row r="598" spans="1:6" ht="15.6" x14ac:dyDescent="0.3">
      <c r="A598" s="555"/>
      <c r="B598" s="555"/>
      <c r="C598" s="554"/>
      <c r="D598" s="552"/>
      <c r="E598" s="552"/>
      <c r="F598" s="552"/>
    </row>
    <row r="599" spans="1:6" ht="15" customHeight="1" x14ac:dyDescent="0.3">
      <c r="A599" s="555"/>
      <c r="B599" s="586" t="s">
        <v>549</v>
      </c>
      <c r="C599" s="554">
        <v>2982750.95</v>
      </c>
      <c r="D599" s="552">
        <v>100</v>
      </c>
      <c r="E599" s="552">
        <v>102.72772519209563</v>
      </c>
      <c r="F599" s="552">
        <v>2.7277251920956314</v>
      </c>
    </row>
    <row r="600" spans="1:6" ht="15.6" x14ac:dyDescent="0.3">
      <c r="A600" s="555"/>
      <c r="B600" s="555"/>
      <c r="C600" s="554"/>
      <c r="D600" s="552"/>
      <c r="E600" s="552"/>
      <c r="F600" s="552"/>
    </row>
    <row r="601" spans="1:6" ht="15.6" x14ac:dyDescent="0.3">
      <c r="A601" s="556"/>
      <c r="B601" s="555" t="s">
        <v>416</v>
      </c>
      <c r="C601" s="554">
        <v>9000</v>
      </c>
      <c r="D601" s="552">
        <v>100</v>
      </c>
      <c r="E601" s="552">
        <v>106.66666666666667</v>
      </c>
      <c r="F601" s="552">
        <v>6.6666666666666652</v>
      </c>
    </row>
    <row r="602" spans="1:6" ht="15.6" hidden="1" x14ac:dyDescent="0.3">
      <c r="A602" s="556"/>
      <c r="B602" s="555" t="s">
        <v>328</v>
      </c>
      <c r="C602" s="554">
        <v>9000</v>
      </c>
      <c r="D602" s="552">
        <v>100</v>
      </c>
      <c r="E602" s="552">
        <v>106.66666666666667</v>
      </c>
      <c r="F602" s="552">
        <v>6.6666666666666652</v>
      </c>
    </row>
    <row r="603" spans="1:6" ht="15.6" x14ac:dyDescent="0.3">
      <c r="A603" s="556"/>
      <c r="B603" s="555"/>
      <c r="C603" s="554"/>
      <c r="D603" s="552"/>
      <c r="E603" s="552"/>
      <c r="F603" s="552"/>
    </row>
    <row r="604" spans="1:6" ht="15.6" x14ac:dyDescent="0.3">
      <c r="A604" s="556"/>
      <c r="B604" s="582" t="s">
        <v>537</v>
      </c>
      <c r="C604" s="554"/>
      <c r="D604" s="552"/>
      <c r="E604" s="552"/>
      <c r="F604" s="552"/>
    </row>
    <row r="605" spans="1:6" ht="15.6" x14ac:dyDescent="0.3">
      <c r="A605" s="556"/>
      <c r="B605" s="555"/>
      <c r="C605" s="554"/>
      <c r="D605" s="552"/>
      <c r="E605" s="552"/>
      <c r="F605" s="552"/>
    </row>
    <row r="606" spans="1:6" ht="15.6" x14ac:dyDescent="0.3">
      <c r="A606" s="556"/>
      <c r="B606" s="555" t="s">
        <v>417</v>
      </c>
      <c r="C606" s="554">
        <v>52500</v>
      </c>
      <c r="D606" s="552">
        <v>100</v>
      </c>
      <c r="E606" s="552">
        <v>100</v>
      </c>
      <c r="F606" s="553" t="s">
        <v>531</v>
      </c>
    </row>
    <row r="607" spans="1:6" ht="15.6" hidden="1" x14ac:dyDescent="0.3">
      <c r="A607" s="556"/>
      <c r="B607" s="555" t="s">
        <v>328</v>
      </c>
      <c r="C607" s="554">
        <v>52500</v>
      </c>
      <c r="D607" s="552">
        <v>100</v>
      </c>
      <c r="E607" s="552">
        <v>100</v>
      </c>
      <c r="F607" s="552">
        <v>0</v>
      </c>
    </row>
    <row r="608" spans="1:6" ht="15.6" x14ac:dyDescent="0.3">
      <c r="A608" s="556"/>
      <c r="B608" s="555"/>
      <c r="C608" s="554"/>
      <c r="D608" s="552"/>
      <c r="E608" s="552"/>
      <c r="F608" s="552"/>
    </row>
    <row r="609" spans="1:6" ht="15.6" x14ac:dyDescent="0.3">
      <c r="A609" s="556"/>
      <c r="B609" s="555" t="s">
        <v>418</v>
      </c>
      <c r="C609" s="554">
        <v>90000</v>
      </c>
      <c r="D609" s="552">
        <v>100</v>
      </c>
      <c r="E609" s="552">
        <v>100</v>
      </c>
      <c r="F609" s="553" t="s">
        <v>531</v>
      </c>
    </row>
    <row r="610" spans="1:6" ht="15.6" hidden="1" x14ac:dyDescent="0.3">
      <c r="A610" s="556"/>
      <c r="B610" s="555" t="s">
        <v>328</v>
      </c>
      <c r="C610" s="554">
        <v>90000</v>
      </c>
      <c r="D610" s="552">
        <v>100</v>
      </c>
      <c r="E610" s="552">
        <v>100</v>
      </c>
      <c r="F610" s="552">
        <v>0</v>
      </c>
    </row>
    <row r="611" spans="1:6" ht="15.6" x14ac:dyDescent="0.3">
      <c r="A611" s="556"/>
      <c r="B611" s="555"/>
      <c r="C611" s="554"/>
      <c r="D611" s="552"/>
      <c r="E611" s="552"/>
      <c r="F611" s="552"/>
    </row>
    <row r="612" spans="1:6" ht="15.6" x14ac:dyDescent="0.3">
      <c r="A612" s="556"/>
      <c r="B612" s="555" t="s">
        <v>419</v>
      </c>
      <c r="C612" s="554">
        <v>332800</v>
      </c>
      <c r="D612" s="552">
        <v>100</v>
      </c>
      <c r="E612" s="552">
        <v>100</v>
      </c>
      <c r="F612" s="553" t="s">
        <v>531</v>
      </c>
    </row>
    <row r="613" spans="1:6" ht="15.6" hidden="1" x14ac:dyDescent="0.3">
      <c r="A613" s="556"/>
      <c r="B613" s="555" t="s">
        <v>317</v>
      </c>
      <c r="C613" s="554">
        <v>272800</v>
      </c>
      <c r="D613" s="552">
        <v>100</v>
      </c>
      <c r="E613" s="552">
        <v>100</v>
      </c>
      <c r="F613" s="552">
        <v>0</v>
      </c>
    </row>
    <row r="614" spans="1:6" ht="15.6" hidden="1" x14ac:dyDescent="0.3">
      <c r="A614" s="556"/>
      <c r="B614" s="555" t="s">
        <v>328</v>
      </c>
      <c r="C614" s="554">
        <v>60000</v>
      </c>
      <c r="D614" s="552">
        <v>100</v>
      </c>
      <c r="E614" s="552">
        <v>100</v>
      </c>
      <c r="F614" s="552">
        <v>0</v>
      </c>
    </row>
    <row r="615" spans="1:6" ht="15.6" x14ac:dyDescent="0.3">
      <c r="A615" s="556"/>
      <c r="B615" s="555"/>
      <c r="C615" s="554"/>
      <c r="D615" s="552"/>
      <c r="E615" s="552"/>
      <c r="F615" s="552"/>
    </row>
    <row r="616" spans="1:6" ht="15.6" x14ac:dyDescent="0.3">
      <c r="A616" s="556"/>
      <c r="B616" s="555" t="s">
        <v>420</v>
      </c>
      <c r="C616" s="554">
        <v>1389500</v>
      </c>
      <c r="D616" s="552">
        <v>100</v>
      </c>
      <c r="E616" s="552">
        <v>99.748110831234328</v>
      </c>
      <c r="F616" s="552">
        <v>-0.25188916876567324</v>
      </c>
    </row>
    <row r="617" spans="1:6" ht="15.6" hidden="1" x14ac:dyDescent="0.3">
      <c r="A617" s="556"/>
      <c r="B617" s="555" t="s">
        <v>328</v>
      </c>
      <c r="C617" s="554">
        <v>1389500</v>
      </c>
      <c r="D617" s="552">
        <v>100</v>
      </c>
      <c r="E617" s="552">
        <v>99.748110831234257</v>
      </c>
      <c r="F617" s="552">
        <v>-0.25188916876573986</v>
      </c>
    </row>
    <row r="618" spans="1:6" ht="15.6" x14ac:dyDescent="0.3">
      <c r="A618" s="556"/>
      <c r="B618" s="555"/>
      <c r="C618" s="554"/>
      <c r="D618" s="552"/>
      <c r="E618" s="552"/>
      <c r="F618" s="552"/>
    </row>
    <row r="619" spans="1:6" ht="15.6" x14ac:dyDescent="0.3">
      <c r="A619" s="556"/>
      <c r="B619" s="555" t="s">
        <v>421</v>
      </c>
      <c r="C619" s="554">
        <v>35600</v>
      </c>
      <c r="D619" s="552">
        <v>100</v>
      </c>
      <c r="E619" s="552">
        <v>101.123595505618</v>
      </c>
      <c r="F619" s="552">
        <v>1.1235955056180025</v>
      </c>
    </row>
    <row r="620" spans="1:6" ht="15.6" hidden="1" x14ac:dyDescent="0.3">
      <c r="A620" s="556"/>
      <c r="B620" s="555" t="s">
        <v>328</v>
      </c>
      <c r="C620" s="554">
        <v>35600</v>
      </c>
      <c r="D620" s="552">
        <v>100</v>
      </c>
      <c r="E620" s="552">
        <v>101.12359550561798</v>
      </c>
      <c r="F620" s="552">
        <v>1.1235955056179803</v>
      </c>
    </row>
    <row r="621" spans="1:6" ht="15.6" x14ac:dyDescent="0.3">
      <c r="A621" s="556"/>
      <c r="B621" s="555"/>
      <c r="C621" s="554"/>
      <c r="D621" s="552"/>
      <c r="E621" s="552"/>
      <c r="F621" s="552"/>
    </row>
    <row r="622" spans="1:6" ht="15.6" x14ac:dyDescent="0.3">
      <c r="A622" s="556"/>
      <c r="B622" s="555" t="s">
        <v>422</v>
      </c>
      <c r="C622" s="554">
        <v>72800</v>
      </c>
      <c r="D622" s="552">
        <v>100</v>
      </c>
      <c r="E622" s="552">
        <v>102.19780219780226</v>
      </c>
      <c r="F622" s="552">
        <v>2.1978021978022566</v>
      </c>
    </row>
    <row r="623" spans="1:6" ht="15.6" hidden="1" x14ac:dyDescent="0.3">
      <c r="A623" s="556"/>
      <c r="B623" s="555" t="s">
        <v>328</v>
      </c>
      <c r="C623" s="554">
        <v>72800</v>
      </c>
      <c r="D623" s="552">
        <v>100</v>
      </c>
      <c r="E623" s="552">
        <v>102.19780219780219</v>
      </c>
      <c r="F623" s="552">
        <v>2.19780219780219</v>
      </c>
    </row>
    <row r="624" spans="1:6" ht="15.6" x14ac:dyDescent="0.3">
      <c r="A624" s="556"/>
      <c r="B624" s="555"/>
      <c r="C624" s="554"/>
      <c r="D624" s="552"/>
      <c r="E624" s="552"/>
      <c r="F624" s="552"/>
    </row>
    <row r="625" spans="1:6" ht="15.6" x14ac:dyDescent="0.3">
      <c r="A625" s="556"/>
      <c r="B625" s="582" t="s">
        <v>423</v>
      </c>
      <c r="C625" s="554">
        <v>38520</v>
      </c>
      <c r="D625" s="552">
        <v>100</v>
      </c>
      <c r="E625" s="552">
        <v>101.76531671858777</v>
      </c>
      <c r="F625" s="552">
        <v>1.7653167185877727</v>
      </c>
    </row>
    <row r="626" spans="1:6" ht="15.6" hidden="1" x14ac:dyDescent="0.3">
      <c r="A626" s="556"/>
      <c r="B626" s="582" t="s">
        <v>328</v>
      </c>
      <c r="C626" s="554">
        <v>38520</v>
      </c>
      <c r="D626" s="552">
        <v>100</v>
      </c>
      <c r="E626" s="552">
        <v>101.76531671858775</v>
      </c>
      <c r="F626" s="552">
        <v>1.7653167185877505</v>
      </c>
    </row>
    <row r="627" spans="1:6" ht="15.6" x14ac:dyDescent="0.3">
      <c r="A627" s="556"/>
      <c r="B627" s="582"/>
      <c r="C627" s="554"/>
      <c r="D627" s="552"/>
      <c r="E627" s="552"/>
      <c r="F627" s="552"/>
    </row>
    <row r="628" spans="1:6" ht="15.6" x14ac:dyDescent="0.3">
      <c r="A628" s="556"/>
      <c r="B628" s="555" t="s">
        <v>424</v>
      </c>
      <c r="C628" s="554">
        <v>12500</v>
      </c>
      <c r="D628" s="552">
        <v>100</v>
      </c>
      <c r="E628" s="552">
        <v>102.39999999999993</v>
      </c>
      <c r="F628" s="552">
        <v>2.3999999999999355</v>
      </c>
    </row>
    <row r="629" spans="1:6" ht="15.6" hidden="1" x14ac:dyDescent="0.3">
      <c r="A629" s="556"/>
      <c r="B629" s="555" t="s">
        <v>328</v>
      </c>
      <c r="C629" s="554">
        <v>12500</v>
      </c>
      <c r="D629" s="552">
        <v>100</v>
      </c>
      <c r="E629" s="552">
        <v>102.4</v>
      </c>
      <c r="F629" s="552">
        <v>2.4000000000000021</v>
      </c>
    </row>
    <row r="630" spans="1:6" ht="15.6" x14ac:dyDescent="0.3">
      <c r="A630" s="556"/>
      <c r="B630" s="555"/>
      <c r="C630" s="554"/>
      <c r="D630" s="552"/>
      <c r="E630" s="552"/>
      <c r="F630" s="552"/>
    </row>
    <row r="631" spans="1:6" ht="15.6" x14ac:dyDescent="0.3">
      <c r="A631" s="556"/>
      <c r="B631" s="555" t="s">
        <v>425</v>
      </c>
      <c r="C631" s="554">
        <v>35250</v>
      </c>
      <c r="D631" s="552">
        <v>100</v>
      </c>
      <c r="E631" s="552">
        <v>100</v>
      </c>
      <c r="F631" s="553" t="s">
        <v>531</v>
      </c>
    </row>
    <row r="632" spans="1:6" ht="15.6" hidden="1" x14ac:dyDescent="0.3">
      <c r="A632" s="556"/>
      <c r="B632" s="555" t="s">
        <v>328</v>
      </c>
      <c r="C632" s="554">
        <v>35250</v>
      </c>
      <c r="D632" s="552">
        <v>100</v>
      </c>
      <c r="E632" s="552">
        <v>100</v>
      </c>
      <c r="F632" s="552">
        <v>0</v>
      </c>
    </row>
    <row r="633" spans="1:6" ht="15.6" x14ac:dyDescent="0.3">
      <c r="A633" s="556"/>
      <c r="B633" s="555"/>
      <c r="C633" s="554"/>
      <c r="D633" s="552"/>
      <c r="E633" s="552"/>
      <c r="F633" s="552"/>
    </row>
    <row r="634" spans="1:6" ht="15.6" x14ac:dyDescent="0.3">
      <c r="A634" s="556"/>
      <c r="B634" s="555" t="s">
        <v>426</v>
      </c>
      <c r="C634" s="554">
        <v>132000</v>
      </c>
      <c r="D634" s="552">
        <v>100</v>
      </c>
      <c r="E634" s="552">
        <v>101.5151515151516</v>
      </c>
      <c r="F634" s="552">
        <v>1.5151515151516026</v>
      </c>
    </row>
    <row r="635" spans="1:6" ht="15.6" hidden="1" x14ac:dyDescent="0.3">
      <c r="A635" s="556"/>
      <c r="B635" s="555" t="s">
        <v>328</v>
      </c>
      <c r="C635" s="554">
        <v>132000</v>
      </c>
      <c r="D635" s="552">
        <v>100</v>
      </c>
      <c r="E635" s="552">
        <v>101.51515151515152</v>
      </c>
      <c r="F635" s="552">
        <v>1.5151515151515138</v>
      </c>
    </row>
    <row r="636" spans="1:6" ht="15.6" x14ac:dyDescent="0.3">
      <c r="A636" s="556"/>
      <c r="B636" s="555"/>
      <c r="C636" s="554"/>
      <c r="D636" s="552"/>
      <c r="E636" s="552"/>
      <c r="F636" s="552"/>
    </row>
    <row r="637" spans="1:6" ht="15.6" x14ac:dyDescent="0.3">
      <c r="A637" s="556"/>
      <c r="B637" s="555" t="s">
        <v>427</v>
      </c>
      <c r="C637" s="554">
        <v>126000</v>
      </c>
      <c r="D637" s="552">
        <v>100</v>
      </c>
      <c r="E637" s="552">
        <v>101.19047619047623</v>
      </c>
      <c r="F637" s="552">
        <v>1.1904761904762307</v>
      </c>
    </row>
    <row r="638" spans="1:6" ht="15.6" hidden="1" x14ac:dyDescent="0.3">
      <c r="A638" s="556"/>
      <c r="B638" s="555" t="s">
        <v>328</v>
      </c>
      <c r="C638" s="554">
        <v>126000</v>
      </c>
      <c r="D638" s="552">
        <v>100</v>
      </c>
      <c r="E638" s="552">
        <v>101.19047619047619</v>
      </c>
      <c r="F638" s="552">
        <v>1.1904761904761862</v>
      </c>
    </row>
    <row r="639" spans="1:6" ht="15.6" x14ac:dyDescent="0.3">
      <c r="A639" s="556"/>
      <c r="B639" s="555"/>
      <c r="C639" s="554"/>
      <c r="D639" s="552"/>
      <c r="E639" s="552"/>
      <c r="F639" s="552"/>
    </row>
    <row r="640" spans="1:6" ht="15.6" x14ac:dyDescent="0.3">
      <c r="A640" s="556"/>
      <c r="B640" s="555" t="s">
        <v>428</v>
      </c>
      <c r="C640" s="554">
        <v>420000</v>
      </c>
      <c r="D640" s="552">
        <v>100</v>
      </c>
      <c r="E640" s="552">
        <v>100</v>
      </c>
      <c r="F640" s="553" t="s">
        <v>531</v>
      </c>
    </row>
    <row r="641" spans="1:6" ht="15.6" hidden="1" x14ac:dyDescent="0.3">
      <c r="A641" s="556"/>
      <c r="B641" s="555" t="s">
        <v>328</v>
      </c>
      <c r="C641" s="554">
        <v>420000</v>
      </c>
      <c r="D641" s="552">
        <v>100</v>
      </c>
      <c r="E641" s="552">
        <v>100</v>
      </c>
      <c r="F641" s="552">
        <v>0</v>
      </c>
    </row>
    <row r="642" spans="1:6" ht="15.6" x14ac:dyDescent="0.3">
      <c r="A642" s="556"/>
      <c r="B642" s="555"/>
      <c r="C642" s="554"/>
      <c r="D642" s="552"/>
      <c r="E642" s="552"/>
      <c r="F642" s="552"/>
    </row>
    <row r="643" spans="1:6" ht="15.6" x14ac:dyDescent="0.3">
      <c r="A643" s="556"/>
      <c r="B643" s="555" t="s">
        <v>429</v>
      </c>
      <c r="C643" s="554">
        <v>144000</v>
      </c>
      <c r="D643" s="552">
        <v>100</v>
      </c>
      <c r="E643" s="552">
        <v>100</v>
      </c>
      <c r="F643" s="553" t="s">
        <v>531</v>
      </c>
    </row>
    <row r="644" spans="1:6" ht="15.6" hidden="1" x14ac:dyDescent="0.3">
      <c r="A644" s="556"/>
      <c r="B644" s="555" t="s">
        <v>328</v>
      </c>
      <c r="C644" s="554">
        <v>144000</v>
      </c>
      <c r="D644" s="552">
        <v>100</v>
      </c>
      <c r="E644" s="552">
        <v>100</v>
      </c>
      <c r="F644" s="552">
        <v>0</v>
      </c>
    </row>
    <row r="645" spans="1:6" ht="15.6" x14ac:dyDescent="0.3">
      <c r="A645" s="556"/>
      <c r="B645" s="555"/>
      <c r="C645" s="554"/>
      <c r="D645" s="552"/>
      <c r="E645" s="552"/>
      <c r="F645" s="552"/>
    </row>
    <row r="646" spans="1:6" ht="15.6" x14ac:dyDescent="0.3">
      <c r="A646" s="556"/>
      <c r="B646" s="555" t="s">
        <v>430</v>
      </c>
      <c r="C646" s="554">
        <v>32900</v>
      </c>
      <c r="D646" s="552">
        <v>100</v>
      </c>
      <c r="E646" s="552">
        <v>101.06382978723406</v>
      </c>
      <c r="F646" s="552">
        <v>1.0638297872340496</v>
      </c>
    </row>
    <row r="647" spans="1:6" ht="15.6" hidden="1" x14ac:dyDescent="0.3">
      <c r="A647" s="556"/>
      <c r="B647" s="555" t="s">
        <v>328</v>
      </c>
      <c r="C647" s="554">
        <v>32900</v>
      </c>
      <c r="D647" s="552">
        <v>100</v>
      </c>
      <c r="E647" s="552">
        <v>101.06382978723406</v>
      </c>
      <c r="F647" s="552">
        <v>1.0638297872340496</v>
      </c>
    </row>
    <row r="648" spans="1:6" ht="15.6" x14ac:dyDescent="0.3">
      <c r="A648" s="556"/>
      <c r="B648" s="555"/>
      <c r="C648" s="554"/>
      <c r="D648" s="552"/>
      <c r="E648" s="552"/>
      <c r="F648" s="552"/>
    </row>
    <row r="649" spans="1:6" ht="15.6" x14ac:dyDescent="0.3">
      <c r="A649" s="556"/>
      <c r="B649" s="555" t="s">
        <v>431</v>
      </c>
      <c r="C649" s="554">
        <v>34210</v>
      </c>
      <c r="D649" s="552">
        <v>100</v>
      </c>
      <c r="E649" s="552">
        <v>100</v>
      </c>
      <c r="F649" s="553" t="s">
        <v>531</v>
      </c>
    </row>
    <row r="650" spans="1:6" ht="15.6" hidden="1" x14ac:dyDescent="0.3">
      <c r="A650" s="556"/>
      <c r="B650" s="555" t="s">
        <v>317</v>
      </c>
      <c r="C650" s="554">
        <v>34210</v>
      </c>
      <c r="D650" s="552">
        <v>100</v>
      </c>
      <c r="E650" s="552">
        <v>100</v>
      </c>
      <c r="F650" s="552">
        <v>0</v>
      </c>
    </row>
    <row r="651" spans="1:6" ht="15.6" x14ac:dyDescent="0.3">
      <c r="A651" s="556"/>
      <c r="B651" s="555"/>
      <c r="C651" s="554"/>
      <c r="D651" s="552"/>
      <c r="E651" s="552"/>
      <c r="F651" s="552"/>
    </row>
    <row r="652" spans="1:6" ht="15.6" x14ac:dyDescent="0.3">
      <c r="A652" s="556"/>
      <c r="B652" s="555" t="s">
        <v>432</v>
      </c>
      <c r="C652" s="554">
        <v>1800</v>
      </c>
      <c r="D652" s="552">
        <v>100</v>
      </c>
      <c r="E652" s="552">
        <v>100</v>
      </c>
      <c r="F652" s="553" t="s">
        <v>531</v>
      </c>
    </row>
    <row r="653" spans="1:6" ht="15.6" hidden="1" x14ac:dyDescent="0.3">
      <c r="A653" s="556"/>
      <c r="B653" s="555" t="s">
        <v>317</v>
      </c>
      <c r="C653" s="554">
        <v>1800</v>
      </c>
      <c r="D653" s="552">
        <v>100</v>
      </c>
      <c r="E653" s="552">
        <v>100</v>
      </c>
      <c r="F653" s="552">
        <v>0</v>
      </c>
    </row>
    <row r="654" spans="1:6" ht="15.6" x14ac:dyDescent="0.3">
      <c r="A654" s="556"/>
      <c r="B654" s="555"/>
      <c r="C654" s="554"/>
      <c r="D654" s="552"/>
      <c r="E654" s="552"/>
      <c r="F654" s="552"/>
    </row>
    <row r="655" spans="1:6" ht="15.6" x14ac:dyDescent="0.3">
      <c r="A655" s="556"/>
      <c r="B655" s="555" t="s">
        <v>433</v>
      </c>
      <c r="C655" s="554">
        <v>7200</v>
      </c>
      <c r="D655" s="552">
        <v>100</v>
      </c>
      <c r="E655" s="552">
        <v>100</v>
      </c>
      <c r="F655" s="553" t="s">
        <v>531</v>
      </c>
    </row>
    <row r="656" spans="1:6" ht="15.6" hidden="1" x14ac:dyDescent="0.3">
      <c r="A656" s="556"/>
      <c r="B656" s="555" t="s">
        <v>300</v>
      </c>
      <c r="C656" s="554">
        <v>7200</v>
      </c>
      <c r="D656" s="552">
        <v>100</v>
      </c>
      <c r="E656" s="552">
        <v>100</v>
      </c>
      <c r="F656" s="552">
        <v>0</v>
      </c>
    </row>
    <row r="657" spans="1:6" ht="15.6" x14ac:dyDescent="0.3">
      <c r="A657" s="556"/>
      <c r="B657" s="555"/>
      <c r="C657" s="554"/>
      <c r="D657" s="552"/>
      <c r="E657" s="552"/>
      <c r="F657" s="552"/>
    </row>
    <row r="658" spans="1:6" ht="15.6" x14ac:dyDescent="0.3">
      <c r="A658" s="556"/>
      <c r="B658" s="555" t="s">
        <v>434</v>
      </c>
      <c r="C658" s="554">
        <v>480</v>
      </c>
      <c r="D658" s="552">
        <v>100</v>
      </c>
      <c r="E658" s="552">
        <v>116.66666666666663</v>
      </c>
      <c r="F658" s="552">
        <v>16.666666666666629</v>
      </c>
    </row>
    <row r="659" spans="1:6" ht="15.6" hidden="1" x14ac:dyDescent="0.3">
      <c r="A659" s="556"/>
      <c r="B659" s="555" t="s">
        <v>300</v>
      </c>
      <c r="C659" s="554">
        <v>480</v>
      </c>
      <c r="D659" s="552">
        <v>100</v>
      </c>
      <c r="E659" s="552">
        <v>116.66666666666667</v>
      </c>
      <c r="F659" s="552">
        <v>16.666666666666675</v>
      </c>
    </row>
    <row r="660" spans="1:6" ht="15.6" x14ac:dyDescent="0.3">
      <c r="A660" s="556"/>
      <c r="B660" s="555"/>
      <c r="C660" s="554"/>
      <c r="D660" s="552"/>
      <c r="E660" s="552"/>
      <c r="F660" s="552"/>
    </row>
    <row r="661" spans="1:6" ht="15.6" x14ac:dyDescent="0.3">
      <c r="A661" s="556"/>
      <c r="B661" s="555" t="s">
        <v>435</v>
      </c>
      <c r="C661" s="554">
        <v>922.7</v>
      </c>
      <c r="D661" s="552">
        <v>100</v>
      </c>
      <c r="E661" s="552">
        <v>109.02035461046506</v>
      </c>
      <c r="F661" s="552">
        <v>9.0203546104650645</v>
      </c>
    </row>
    <row r="662" spans="1:6" ht="15.6" hidden="1" x14ac:dyDescent="0.3">
      <c r="A662" s="556"/>
      <c r="B662" s="555" t="s">
        <v>306</v>
      </c>
      <c r="C662" s="554">
        <v>425</v>
      </c>
      <c r="D662" s="552">
        <v>100</v>
      </c>
      <c r="E662" s="552">
        <v>114.70588235294117</v>
      </c>
      <c r="F662" s="552">
        <v>14.705882352941169</v>
      </c>
    </row>
    <row r="663" spans="1:6" ht="15.6" hidden="1" x14ac:dyDescent="0.3">
      <c r="A663" s="556"/>
      <c r="B663" s="555" t="s">
        <v>310</v>
      </c>
      <c r="C663" s="554">
        <v>497.70000000000005</v>
      </c>
      <c r="D663" s="552">
        <v>100</v>
      </c>
      <c r="E663" s="552">
        <v>103.61663652802892</v>
      </c>
      <c r="F663" s="552">
        <v>3.616636528028927</v>
      </c>
    </row>
    <row r="664" spans="1:6" ht="15.6" x14ac:dyDescent="0.3">
      <c r="A664" s="556"/>
      <c r="B664" s="555"/>
      <c r="C664" s="554"/>
      <c r="D664" s="552"/>
      <c r="E664" s="552"/>
      <c r="F664" s="552"/>
    </row>
    <row r="665" spans="1:6" ht="15.6" x14ac:dyDescent="0.3">
      <c r="A665" s="556"/>
      <c r="B665" s="555" t="s">
        <v>436</v>
      </c>
      <c r="C665" s="554">
        <v>1222.45</v>
      </c>
      <c r="D665" s="552">
        <v>100</v>
      </c>
      <c r="E665" s="552">
        <v>108.31363522391354</v>
      </c>
      <c r="F665" s="552">
        <v>8.3136352239135292</v>
      </c>
    </row>
    <row r="666" spans="1:6" ht="15.6" hidden="1" x14ac:dyDescent="0.3">
      <c r="A666" s="556"/>
      <c r="B666" s="555" t="s">
        <v>306</v>
      </c>
      <c r="C666" s="554">
        <v>760.75</v>
      </c>
      <c r="D666" s="552">
        <v>100</v>
      </c>
      <c r="E666" s="552">
        <v>117.31843575418995</v>
      </c>
      <c r="F666" s="552">
        <v>17.318435754189942</v>
      </c>
    </row>
    <row r="667" spans="1:6" ht="15.6" hidden="1" x14ac:dyDescent="0.3">
      <c r="A667" s="556"/>
      <c r="B667" s="555" t="s">
        <v>310</v>
      </c>
      <c r="C667" s="554">
        <v>461.70000000000005</v>
      </c>
      <c r="D667" s="552">
        <v>100</v>
      </c>
      <c r="E667" s="552">
        <v>100</v>
      </c>
      <c r="F667" s="552">
        <v>0</v>
      </c>
    </row>
    <row r="668" spans="1:6" ht="15.75" customHeight="1" x14ac:dyDescent="0.3">
      <c r="A668" s="556"/>
      <c r="B668" s="555"/>
      <c r="C668" s="554"/>
      <c r="D668" s="552"/>
      <c r="E668" s="552"/>
      <c r="F668" s="552"/>
    </row>
    <row r="669" spans="1:6" ht="15.75" customHeight="1" x14ac:dyDescent="0.3">
      <c r="A669" s="556"/>
      <c r="B669" s="555" t="s">
        <v>437</v>
      </c>
      <c r="C669" s="554">
        <v>13545.8</v>
      </c>
      <c r="D669" s="552">
        <v>100</v>
      </c>
      <c r="E669" s="552">
        <v>102.23865813088256</v>
      </c>
      <c r="F669" s="552">
        <v>2.2386581308825537</v>
      </c>
    </row>
    <row r="670" spans="1:6" ht="15.6" hidden="1" x14ac:dyDescent="0.3">
      <c r="A670" s="555" t="s">
        <v>18</v>
      </c>
      <c r="B670" s="555" t="s">
        <v>328</v>
      </c>
      <c r="C670" s="554">
        <v>1950</v>
      </c>
      <c r="D670" s="552">
        <v>100</v>
      </c>
      <c r="E670" s="552">
        <v>100</v>
      </c>
      <c r="F670" s="552">
        <v>0</v>
      </c>
    </row>
    <row r="671" spans="1:6" ht="15.6" hidden="1" x14ac:dyDescent="0.3">
      <c r="A671" s="555" t="s">
        <v>18</v>
      </c>
      <c r="B671" s="555" t="s">
        <v>310</v>
      </c>
      <c r="C671" s="554">
        <v>2795.8</v>
      </c>
      <c r="D671" s="552">
        <v>100</v>
      </c>
      <c r="E671" s="552">
        <v>106.86744402317763</v>
      </c>
      <c r="F671" s="552">
        <v>6.8674440231776268</v>
      </c>
    </row>
    <row r="672" spans="1:6" ht="15.6" hidden="1" x14ac:dyDescent="0.3">
      <c r="A672" s="555" t="s">
        <v>18</v>
      </c>
      <c r="B672" s="555" t="s">
        <v>300</v>
      </c>
      <c r="C672" s="554">
        <v>8800</v>
      </c>
      <c r="D672" s="552">
        <v>100</v>
      </c>
      <c r="E672" s="552">
        <v>100</v>
      </c>
      <c r="F672" s="552">
        <v>0</v>
      </c>
    </row>
    <row r="673" spans="1:6" ht="16.5" customHeight="1" x14ac:dyDescent="0.3">
      <c r="A673" s="555"/>
      <c r="B673" s="555"/>
      <c r="C673" s="554"/>
      <c r="D673" s="552"/>
      <c r="E673" s="552"/>
      <c r="F673" s="552"/>
    </row>
    <row r="674" spans="1:6" ht="16.5" customHeight="1" x14ac:dyDescent="0.3">
      <c r="A674" s="594" t="s">
        <v>548</v>
      </c>
      <c r="B674" s="598"/>
      <c r="C674" s="554">
        <v>964803.92999999993</v>
      </c>
      <c r="D674" s="552">
        <v>100</v>
      </c>
      <c r="E674" s="552">
        <v>100.24</v>
      </c>
      <c r="F674" s="552">
        <v>0.23999999999999577</v>
      </c>
    </row>
    <row r="675" spans="1:6" ht="16.5" customHeight="1" x14ac:dyDescent="0.3">
      <c r="A675" s="555"/>
      <c r="B675" s="555"/>
      <c r="C675" s="554"/>
      <c r="D675" s="552"/>
      <c r="E675" s="552"/>
      <c r="F675" s="552"/>
    </row>
    <row r="676" spans="1:6" ht="16.5" customHeight="1" x14ac:dyDescent="0.3">
      <c r="A676" s="555"/>
      <c r="B676" s="555" t="s">
        <v>438</v>
      </c>
      <c r="C676" s="554">
        <v>92012.510000000009</v>
      </c>
      <c r="D676" s="552">
        <v>100</v>
      </c>
      <c r="E676" s="552">
        <v>100.66071046574766</v>
      </c>
      <c r="F676" s="552">
        <v>0.66071046574764924</v>
      </c>
    </row>
    <row r="677" spans="1:6" ht="16.5" customHeight="1" x14ac:dyDescent="0.3">
      <c r="A677" s="555"/>
      <c r="B677" s="555"/>
      <c r="C677" s="554"/>
      <c r="D677" s="552"/>
      <c r="E677" s="552"/>
      <c r="F677" s="552"/>
    </row>
    <row r="678" spans="1:6" ht="15.75" customHeight="1" x14ac:dyDescent="0.3">
      <c r="A678" s="555"/>
      <c r="B678" s="555" t="s">
        <v>439</v>
      </c>
      <c r="C678" s="554">
        <v>18314.38</v>
      </c>
      <c r="D678" s="552">
        <v>100</v>
      </c>
      <c r="E678" s="552">
        <v>100</v>
      </c>
      <c r="F678" s="553" t="s">
        <v>531</v>
      </c>
    </row>
    <row r="679" spans="1:6" ht="15.6" hidden="1" x14ac:dyDescent="0.3">
      <c r="A679" s="555"/>
      <c r="B679" s="555" t="s">
        <v>291</v>
      </c>
      <c r="C679" s="554">
        <v>739</v>
      </c>
      <c r="D679" s="552">
        <v>100</v>
      </c>
      <c r="E679" s="552">
        <v>100</v>
      </c>
      <c r="F679" s="552">
        <v>0</v>
      </c>
    </row>
    <row r="680" spans="1:6" ht="15.6" hidden="1" x14ac:dyDescent="0.3">
      <c r="A680" s="555"/>
      <c r="B680" s="555" t="s">
        <v>293</v>
      </c>
      <c r="C680" s="554">
        <v>7500</v>
      </c>
      <c r="D680" s="552">
        <v>100</v>
      </c>
      <c r="E680" s="552">
        <v>100</v>
      </c>
      <c r="F680" s="552">
        <v>0</v>
      </c>
    </row>
    <row r="681" spans="1:6" ht="15.6" hidden="1" x14ac:dyDescent="0.3">
      <c r="A681" s="555"/>
      <c r="B681" s="555" t="s">
        <v>329</v>
      </c>
      <c r="C681" s="554">
        <v>1250</v>
      </c>
      <c r="D681" s="552">
        <v>100</v>
      </c>
      <c r="E681" s="552">
        <v>100</v>
      </c>
      <c r="F681" s="552">
        <v>0</v>
      </c>
    </row>
    <row r="682" spans="1:6" ht="15.6" hidden="1" x14ac:dyDescent="0.3">
      <c r="A682" s="555"/>
      <c r="B682" s="555" t="s">
        <v>330</v>
      </c>
      <c r="C682" s="554">
        <v>540</v>
      </c>
      <c r="D682" s="552">
        <v>100</v>
      </c>
      <c r="E682" s="552">
        <v>100</v>
      </c>
      <c r="F682" s="552">
        <v>0</v>
      </c>
    </row>
    <row r="683" spans="1:6" ht="15.6" hidden="1" x14ac:dyDescent="0.3">
      <c r="A683" s="555"/>
      <c r="B683" s="555" t="s">
        <v>327</v>
      </c>
      <c r="C683" s="554">
        <v>1647.5000000000002</v>
      </c>
      <c r="D683" s="552">
        <v>100</v>
      </c>
      <c r="E683" s="552">
        <v>100</v>
      </c>
      <c r="F683" s="552">
        <v>0</v>
      </c>
    </row>
    <row r="684" spans="1:6" ht="15.6" hidden="1" x14ac:dyDescent="0.3">
      <c r="A684" s="555"/>
      <c r="B684" s="555" t="s">
        <v>309</v>
      </c>
      <c r="C684" s="554">
        <v>1020</v>
      </c>
      <c r="D684" s="552">
        <v>100</v>
      </c>
      <c r="E684" s="552">
        <v>100</v>
      </c>
      <c r="F684" s="552">
        <v>0</v>
      </c>
    </row>
    <row r="685" spans="1:6" ht="15.6" hidden="1" x14ac:dyDescent="0.3">
      <c r="A685" s="555"/>
      <c r="B685" s="555" t="s">
        <v>295</v>
      </c>
      <c r="C685" s="554">
        <v>1055.8600000000001</v>
      </c>
      <c r="D685" s="552">
        <v>100</v>
      </c>
      <c r="E685" s="552">
        <v>100</v>
      </c>
      <c r="F685" s="552">
        <v>0</v>
      </c>
    </row>
    <row r="686" spans="1:6" ht="15.6" hidden="1" x14ac:dyDescent="0.3">
      <c r="A686" s="555"/>
      <c r="B686" s="555" t="s">
        <v>317</v>
      </c>
      <c r="C686" s="554">
        <v>2280</v>
      </c>
      <c r="D686" s="552">
        <v>100</v>
      </c>
      <c r="E686" s="552">
        <v>100</v>
      </c>
      <c r="F686" s="552">
        <v>0</v>
      </c>
    </row>
    <row r="687" spans="1:6" ht="15.6" hidden="1" x14ac:dyDescent="0.3">
      <c r="A687" s="555"/>
      <c r="B687" s="555" t="s">
        <v>297</v>
      </c>
      <c r="C687" s="554">
        <v>2282.02</v>
      </c>
      <c r="D687" s="552">
        <v>100</v>
      </c>
      <c r="E687" s="552">
        <v>100</v>
      </c>
      <c r="F687" s="552">
        <v>0</v>
      </c>
    </row>
    <row r="688" spans="1:6" ht="15.75" customHeight="1" x14ac:dyDescent="0.3">
      <c r="A688" s="555"/>
      <c r="B688" s="555"/>
      <c r="C688" s="554"/>
      <c r="D688" s="552"/>
      <c r="E688" s="552"/>
      <c r="F688" s="552"/>
    </row>
    <row r="689" spans="1:6" ht="15.75" customHeight="1" x14ac:dyDescent="0.3">
      <c r="A689" s="555"/>
      <c r="B689" s="555" t="s">
        <v>440</v>
      </c>
      <c r="C689" s="554">
        <v>61222.680000000008</v>
      </c>
      <c r="D689" s="552">
        <v>100</v>
      </c>
      <c r="E689" s="552">
        <v>101.07190751620885</v>
      </c>
      <c r="F689" s="552">
        <v>1.0719075162088476</v>
      </c>
    </row>
    <row r="690" spans="1:6" ht="15.6" hidden="1" x14ac:dyDescent="0.3">
      <c r="A690" s="555"/>
      <c r="B690" s="555" t="s">
        <v>292</v>
      </c>
      <c r="C690" s="554">
        <v>199.75</v>
      </c>
      <c r="D690" s="552">
        <v>100</v>
      </c>
      <c r="E690" s="552">
        <v>100</v>
      </c>
      <c r="F690" s="552">
        <v>0</v>
      </c>
    </row>
    <row r="691" spans="1:6" ht="15.6" hidden="1" x14ac:dyDescent="0.3">
      <c r="A691" s="555"/>
      <c r="B691" s="555" t="s">
        <v>293</v>
      </c>
      <c r="C691" s="554">
        <v>19000</v>
      </c>
      <c r="D691" s="552">
        <v>100</v>
      </c>
      <c r="E691" s="552">
        <v>100</v>
      </c>
      <c r="F691" s="552">
        <v>0</v>
      </c>
    </row>
    <row r="692" spans="1:6" ht="15.6" hidden="1" x14ac:dyDescent="0.3">
      <c r="A692" s="555"/>
      <c r="B692" s="555" t="s">
        <v>308</v>
      </c>
      <c r="C692" s="554">
        <v>840</v>
      </c>
      <c r="D692" s="552">
        <v>100</v>
      </c>
      <c r="E692" s="552">
        <v>100</v>
      </c>
      <c r="F692" s="552">
        <v>0</v>
      </c>
    </row>
    <row r="693" spans="1:6" ht="15.6" hidden="1" x14ac:dyDescent="0.3">
      <c r="A693" s="555"/>
      <c r="B693" s="555" t="s">
        <v>329</v>
      </c>
      <c r="C693" s="554">
        <v>1650</v>
      </c>
      <c r="D693" s="552">
        <v>100</v>
      </c>
      <c r="E693" s="552">
        <v>100</v>
      </c>
      <c r="F693" s="552">
        <v>0</v>
      </c>
    </row>
    <row r="694" spans="1:6" ht="15.6" hidden="1" x14ac:dyDescent="0.3">
      <c r="A694" s="555"/>
      <c r="B694" s="555" t="s">
        <v>330</v>
      </c>
      <c r="C694" s="554">
        <v>740</v>
      </c>
      <c r="D694" s="552">
        <v>100</v>
      </c>
      <c r="E694" s="552">
        <v>100</v>
      </c>
      <c r="F694" s="552">
        <v>0</v>
      </c>
    </row>
    <row r="695" spans="1:6" ht="15.6" hidden="1" x14ac:dyDescent="0.3">
      <c r="A695" s="555"/>
      <c r="B695" s="582" t="s">
        <v>327</v>
      </c>
      <c r="C695" s="554">
        <v>1850</v>
      </c>
      <c r="D695" s="552">
        <v>100</v>
      </c>
      <c r="E695" s="552">
        <v>100</v>
      </c>
      <c r="F695" s="552">
        <v>0</v>
      </c>
    </row>
    <row r="696" spans="1:6" ht="15.6" hidden="1" x14ac:dyDescent="0.3">
      <c r="A696" s="555"/>
      <c r="B696" s="555" t="s">
        <v>294</v>
      </c>
      <c r="C696" s="554">
        <v>1925</v>
      </c>
      <c r="D696" s="552">
        <v>100</v>
      </c>
      <c r="E696" s="552">
        <v>100</v>
      </c>
      <c r="F696" s="552">
        <v>0</v>
      </c>
    </row>
    <row r="697" spans="1:6" ht="15.6" hidden="1" x14ac:dyDescent="0.3">
      <c r="A697" s="555"/>
      <c r="B697" s="555" t="s">
        <v>309</v>
      </c>
      <c r="C697" s="554">
        <v>2220</v>
      </c>
      <c r="D697" s="552">
        <v>100</v>
      </c>
      <c r="E697" s="552">
        <v>100</v>
      </c>
      <c r="F697" s="552">
        <v>0</v>
      </c>
    </row>
    <row r="698" spans="1:6" ht="15.6" hidden="1" x14ac:dyDescent="0.3">
      <c r="A698" s="555"/>
      <c r="B698" s="555" t="s">
        <v>306</v>
      </c>
      <c r="C698" s="554">
        <v>1800</v>
      </c>
      <c r="D698" s="552">
        <v>100</v>
      </c>
      <c r="E698" s="552">
        <v>112.66666666666667</v>
      </c>
      <c r="F698" s="552">
        <v>12.666666666666671</v>
      </c>
    </row>
    <row r="699" spans="1:6" ht="15.6" hidden="1" x14ac:dyDescent="0.3">
      <c r="A699" s="555"/>
      <c r="B699" s="555" t="s">
        <v>295</v>
      </c>
      <c r="C699" s="554">
        <v>2983.23</v>
      </c>
      <c r="D699" s="552">
        <v>100</v>
      </c>
      <c r="E699" s="552">
        <v>100</v>
      </c>
      <c r="F699" s="552">
        <v>0</v>
      </c>
    </row>
    <row r="700" spans="1:6" ht="15.6" hidden="1" x14ac:dyDescent="0.3">
      <c r="A700" s="555"/>
      <c r="B700" s="555" t="s">
        <v>331</v>
      </c>
      <c r="C700" s="554">
        <v>819.80000000000007</v>
      </c>
      <c r="D700" s="552">
        <v>100</v>
      </c>
      <c r="E700" s="552">
        <v>100</v>
      </c>
      <c r="F700" s="552">
        <v>0</v>
      </c>
    </row>
    <row r="701" spans="1:6" ht="15.6" hidden="1" x14ac:dyDescent="0.3">
      <c r="A701" s="555"/>
      <c r="B701" s="555" t="s">
        <v>310</v>
      </c>
      <c r="C701" s="554">
        <v>2190</v>
      </c>
      <c r="D701" s="552">
        <v>100</v>
      </c>
      <c r="E701" s="552">
        <v>105.47945205479452</v>
      </c>
      <c r="F701" s="552">
        <v>5.4794520547945202</v>
      </c>
    </row>
    <row r="702" spans="1:6" ht="15.6" hidden="1" x14ac:dyDescent="0.3">
      <c r="A702" s="555"/>
      <c r="B702" s="555" t="s">
        <v>297</v>
      </c>
      <c r="C702" s="554">
        <v>6629.4</v>
      </c>
      <c r="D702" s="552">
        <v>100</v>
      </c>
      <c r="E702" s="552">
        <v>100</v>
      </c>
      <c r="F702" s="552">
        <v>0</v>
      </c>
    </row>
    <row r="703" spans="1:6" ht="15.6" hidden="1" x14ac:dyDescent="0.3">
      <c r="A703" s="555"/>
      <c r="B703" s="555" t="s">
        <v>298</v>
      </c>
      <c r="C703" s="554">
        <v>2250</v>
      </c>
      <c r="D703" s="552">
        <v>100</v>
      </c>
      <c r="E703" s="552">
        <v>100</v>
      </c>
      <c r="F703" s="552">
        <v>0</v>
      </c>
    </row>
    <row r="704" spans="1:6" ht="15.6" hidden="1" x14ac:dyDescent="0.3">
      <c r="A704" s="555"/>
      <c r="B704" s="555" t="s">
        <v>311</v>
      </c>
      <c r="C704" s="554">
        <v>2047.5000000000002</v>
      </c>
      <c r="D704" s="552">
        <v>100</v>
      </c>
      <c r="E704" s="552">
        <v>100</v>
      </c>
      <c r="F704" s="552">
        <v>0</v>
      </c>
    </row>
    <row r="705" spans="1:6" ht="15.6" hidden="1" x14ac:dyDescent="0.3">
      <c r="A705" s="555"/>
      <c r="B705" s="555" t="s">
        <v>299</v>
      </c>
      <c r="C705" s="554">
        <v>2600</v>
      </c>
      <c r="D705" s="552">
        <v>100</v>
      </c>
      <c r="E705" s="552">
        <v>100</v>
      </c>
      <c r="F705" s="552">
        <v>0</v>
      </c>
    </row>
    <row r="706" spans="1:6" ht="15.6" hidden="1" x14ac:dyDescent="0.3">
      <c r="A706" s="555"/>
      <c r="B706" s="555" t="s">
        <v>300</v>
      </c>
      <c r="C706" s="554">
        <v>5700</v>
      </c>
      <c r="D706" s="552">
        <v>100</v>
      </c>
      <c r="E706" s="552">
        <v>105.26315789473684</v>
      </c>
      <c r="F706" s="552">
        <v>5.2631578947368363</v>
      </c>
    </row>
    <row r="707" spans="1:6" ht="15.6" hidden="1" x14ac:dyDescent="0.3">
      <c r="A707" s="555"/>
      <c r="B707" s="555" t="s">
        <v>302</v>
      </c>
      <c r="C707" s="554">
        <v>2100</v>
      </c>
      <c r="D707" s="552">
        <v>100</v>
      </c>
      <c r="E707" s="552">
        <v>100</v>
      </c>
      <c r="F707" s="552">
        <v>0</v>
      </c>
    </row>
    <row r="708" spans="1:6" ht="15.6" hidden="1" x14ac:dyDescent="0.3">
      <c r="A708" s="555"/>
      <c r="B708" s="555" t="s">
        <v>304</v>
      </c>
      <c r="C708" s="554">
        <v>2318</v>
      </c>
      <c r="D708" s="552">
        <v>100</v>
      </c>
      <c r="E708" s="552">
        <v>100</v>
      </c>
      <c r="F708" s="552">
        <v>0</v>
      </c>
    </row>
    <row r="709" spans="1:6" ht="15.6" hidden="1" x14ac:dyDescent="0.3">
      <c r="A709" s="555"/>
      <c r="B709" s="555" t="s">
        <v>305</v>
      </c>
      <c r="C709" s="554">
        <v>660</v>
      </c>
      <c r="D709" s="552">
        <v>100</v>
      </c>
      <c r="E709" s="552">
        <v>100</v>
      </c>
      <c r="F709" s="552">
        <v>0</v>
      </c>
    </row>
    <row r="710" spans="1:6" ht="15.6" hidden="1" x14ac:dyDescent="0.3">
      <c r="A710" s="555"/>
      <c r="B710" s="555" t="s">
        <v>316</v>
      </c>
      <c r="C710" s="554">
        <v>700</v>
      </c>
      <c r="D710" s="552">
        <v>100</v>
      </c>
      <c r="E710" s="552">
        <v>100</v>
      </c>
      <c r="F710" s="552">
        <v>0</v>
      </c>
    </row>
    <row r="711" spans="1:6" ht="15.75" customHeight="1" x14ac:dyDescent="0.3">
      <c r="A711" s="555"/>
      <c r="B711" s="555"/>
      <c r="C711" s="554"/>
      <c r="D711" s="552"/>
      <c r="E711" s="552"/>
      <c r="F711" s="552"/>
    </row>
    <row r="712" spans="1:6" ht="15.75" customHeight="1" x14ac:dyDescent="0.3">
      <c r="A712" s="555"/>
      <c r="B712" s="555" t="s">
        <v>547</v>
      </c>
      <c r="C712" s="554">
        <v>12475.45</v>
      </c>
      <c r="D712" s="552">
        <v>100</v>
      </c>
      <c r="E712" s="552">
        <v>100</v>
      </c>
      <c r="F712" s="553" t="s">
        <v>531</v>
      </c>
    </row>
    <row r="713" spans="1:6" ht="15.6" hidden="1" x14ac:dyDescent="0.3">
      <c r="A713" s="555" t="s">
        <v>18</v>
      </c>
      <c r="B713" s="555" t="s">
        <v>293</v>
      </c>
      <c r="C713" s="554">
        <v>960</v>
      </c>
      <c r="D713" s="552">
        <v>100</v>
      </c>
      <c r="E713" s="552">
        <v>100</v>
      </c>
      <c r="F713" s="552">
        <v>0</v>
      </c>
    </row>
    <row r="714" spans="1:6" ht="15.6" hidden="1" x14ac:dyDescent="0.3">
      <c r="A714" s="555" t="s">
        <v>18</v>
      </c>
      <c r="B714" s="555" t="s">
        <v>308</v>
      </c>
      <c r="C714" s="554">
        <v>625</v>
      </c>
      <c r="D714" s="552">
        <v>100</v>
      </c>
      <c r="E714" s="552">
        <v>100</v>
      </c>
      <c r="F714" s="552">
        <v>0</v>
      </c>
    </row>
    <row r="715" spans="1:6" ht="15.6" hidden="1" x14ac:dyDescent="0.3">
      <c r="A715" s="555" t="s">
        <v>18</v>
      </c>
      <c r="B715" s="555" t="s">
        <v>329</v>
      </c>
      <c r="C715" s="554">
        <v>10750</v>
      </c>
      <c r="D715" s="552">
        <v>100</v>
      </c>
      <c r="E715" s="552">
        <v>100</v>
      </c>
      <c r="F715" s="552">
        <v>0</v>
      </c>
    </row>
    <row r="716" spans="1:6" ht="15.6" hidden="1" x14ac:dyDescent="0.3">
      <c r="A716" s="555" t="s">
        <v>18</v>
      </c>
      <c r="B716" s="555" t="s">
        <v>299</v>
      </c>
      <c r="C716" s="554">
        <v>140.44999999999999</v>
      </c>
      <c r="D716" s="552">
        <v>100</v>
      </c>
      <c r="E716" s="552">
        <v>100</v>
      </c>
      <c r="F716" s="552">
        <v>0</v>
      </c>
    </row>
    <row r="717" spans="1:6" ht="15.6" x14ac:dyDescent="0.3">
      <c r="A717" s="555"/>
      <c r="B717" s="555"/>
      <c r="C717" s="554"/>
      <c r="D717" s="552"/>
      <c r="E717" s="552"/>
      <c r="F717" s="552"/>
    </row>
    <row r="718" spans="1:6" ht="15.6" x14ac:dyDescent="0.3">
      <c r="A718" s="555"/>
      <c r="B718" s="555" t="s">
        <v>545</v>
      </c>
      <c r="C718" s="554">
        <v>872791.41999999993</v>
      </c>
      <c r="D718" s="552">
        <v>100</v>
      </c>
      <c r="E718" s="552">
        <v>100.11805644290104</v>
      </c>
      <c r="F718" s="552">
        <v>0.11805644290103778</v>
      </c>
    </row>
    <row r="719" spans="1:6" ht="15.6" x14ac:dyDescent="0.3">
      <c r="A719" s="555"/>
      <c r="B719" s="555"/>
      <c r="C719" s="554"/>
      <c r="D719" s="552"/>
      <c r="E719" s="552"/>
      <c r="F719" s="552"/>
    </row>
    <row r="720" spans="1:6" ht="15.6" x14ac:dyDescent="0.3">
      <c r="A720" s="555"/>
      <c r="B720" s="555" t="s">
        <v>441</v>
      </c>
      <c r="C720" s="554">
        <v>1960</v>
      </c>
      <c r="D720" s="552">
        <v>100</v>
      </c>
      <c r="E720" s="552">
        <v>101.41325593336458</v>
      </c>
      <c r="F720" s="552">
        <v>1.4132559333645878</v>
      </c>
    </row>
    <row r="721" spans="1:6" ht="15.6" hidden="1" x14ac:dyDescent="0.3">
      <c r="A721" s="555"/>
      <c r="B721" s="555" t="s">
        <v>291</v>
      </c>
      <c r="C721" s="554">
        <v>100</v>
      </c>
      <c r="D721" s="552">
        <v>100</v>
      </c>
      <c r="E721" s="552">
        <v>100</v>
      </c>
      <c r="F721" s="552">
        <v>0</v>
      </c>
    </row>
    <row r="722" spans="1:6" ht="15.6" hidden="1" x14ac:dyDescent="0.3">
      <c r="A722" s="555"/>
      <c r="B722" s="555" t="s">
        <v>292</v>
      </c>
      <c r="C722" s="554">
        <v>30</v>
      </c>
      <c r="D722" s="552">
        <v>100</v>
      </c>
      <c r="E722" s="552">
        <v>100</v>
      </c>
      <c r="F722" s="552">
        <v>0</v>
      </c>
    </row>
    <row r="723" spans="1:6" ht="15.6" hidden="1" x14ac:dyDescent="0.3">
      <c r="A723" s="555"/>
      <c r="B723" s="555" t="s">
        <v>293</v>
      </c>
      <c r="C723" s="554">
        <v>1600</v>
      </c>
      <c r="D723" s="552">
        <v>100</v>
      </c>
      <c r="E723" s="552">
        <v>100</v>
      </c>
      <c r="F723" s="552">
        <v>0</v>
      </c>
    </row>
    <row r="724" spans="1:6" ht="15.6" hidden="1" x14ac:dyDescent="0.3">
      <c r="A724" s="555"/>
      <c r="B724" s="555" t="s">
        <v>308</v>
      </c>
      <c r="C724" s="554">
        <v>229.99999999999997</v>
      </c>
      <c r="D724" s="552">
        <v>100</v>
      </c>
      <c r="E724" s="552">
        <v>100</v>
      </c>
      <c r="F724" s="552">
        <v>0</v>
      </c>
    </row>
    <row r="725" spans="1:6" ht="15.6" hidden="1" x14ac:dyDescent="0.3">
      <c r="A725" s="555"/>
      <c r="B725" s="555" t="s">
        <v>313</v>
      </c>
      <c r="C725" s="554">
        <v>300</v>
      </c>
      <c r="D725" s="552">
        <v>100</v>
      </c>
      <c r="E725" s="552">
        <v>100</v>
      </c>
      <c r="F725" s="552">
        <v>0</v>
      </c>
    </row>
    <row r="726" spans="1:6" ht="15.6" hidden="1" x14ac:dyDescent="0.3">
      <c r="A726" s="555"/>
      <c r="B726" s="555" t="s">
        <v>329</v>
      </c>
      <c r="C726" s="554">
        <v>180</v>
      </c>
      <c r="D726" s="552">
        <v>100</v>
      </c>
      <c r="E726" s="552">
        <v>100</v>
      </c>
      <c r="F726" s="552">
        <v>0</v>
      </c>
    </row>
    <row r="727" spans="1:6" ht="15.6" hidden="1" x14ac:dyDescent="0.3">
      <c r="A727" s="555"/>
      <c r="B727" s="555" t="s">
        <v>330</v>
      </c>
      <c r="C727" s="554">
        <v>250</v>
      </c>
      <c r="D727" s="552">
        <v>100</v>
      </c>
      <c r="E727" s="552">
        <v>100</v>
      </c>
      <c r="F727" s="552">
        <v>0</v>
      </c>
    </row>
    <row r="728" spans="1:6" ht="15.6" hidden="1" x14ac:dyDescent="0.3">
      <c r="A728" s="555"/>
      <c r="B728" s="555" t="s">
        <v>327</v>
      </c>
      <c r="C728" s="554">
        <v>200</v>
      </c>
      <c r="D728" s="552">
        <v>100</v>
      </c>
      <c r="E728" s="552">
        <v>100</v>
      </c>
      <c r="F728" s="552">
        <v>0</v>
      </c>
    </row>
    <row r="729" spans="1:6" ht="15.6" hidden="1" x14ac:dyDescent="0.3">
      <c r="A729" s="555"/>
      <c r="B729" s="555" t="s">
        <v>294</v>
      </c>
      <c r="C729" s="554">
        <v>130</v>
      </c>
      <c r="D729" s="552">
        <v>100</v>
      </c>
      <c r="E729" s="552">
        <v>100</v>
      </c>
      <c r="F729" s="552">
        <v>0</v>
      </c>
    </row>
    <row r="730" spans="1:6" ht="15.6" hidden="1" x14ac:dyDescent="0.3">
      <c r="A730" s="555"/>
      <c r="B730" s="555" t="s">
        <v>309</v>
      </c>
      <c r="C730" s="554">
        <v>250</v>
      </c>
      <c r="D730" s="552">
        <v>100</v>
      </c>
      <c r="E730" s="552">
        <v>100</v>
      </c>
      <c r="F730" s="552">
        <v>0</v>
      </c>
    </row>
    <row r="731" spans="1:6" ht="15.6" hidden="1" x14ac:dyDescent="0.3">
      <c r="A731" s="555"/>
      <c r="B731" s="555" t="s">
        <v>306</v>
      </c>
      <c r="C731" s="554">
        <v>400</v>
      </c>
      <c r="D731" s="552">
        <v>100</v>
      </c>
      <c r="E731" s="552">
        <v>100</v>
      </c>
      <c r="F731" s="552">
        <v>0</v>
      </c>
    </row>
    <row r="732" spans="1:6" ht="15.6" hidden="1" x14ac:dyDescent="0.3">
      <c r="A732" s="555"/>
      <c r="B732" s="555" t="s">
        <v>295</v>
      </c>
      <c r="C732" s="554">
        <v>402</v>
      </c>
      <c r="D732" s="552">
        <v>100</v>
      </c>
      <c r="E732" s="552">
        <v>100</v>
      </c>
      <c r="F732" s="552">
        <v>0</v>
      </c>
    </row>
    <row r="733" spans="1:6" ht="15.6" hidden="1" x14ac:dyDescent="0.3">
      <c r="A733" s="555"/>
      <c r="B733" s="555" t="s">
        <v>331</v>
      </c>
      <c r="C733" s="554">
        <v>200</v>
      </c>
      <c r="D733" s="552">
        <v>100</v>
      </c>
      <c r="E733" s="552">
        <v>100</v>
      </c>
      <c r="F733" s="552">
        <v>0</v>
      </c>
    </row>
    <row r="734" spans="1:6" ht="15.6" hidden="1" x14ac:dyDescent="0.3">
      <c r="A734" s="555"/>
      <c r="B734" s="555" t="s">
        <v>314</v>
      </c>
      <c r="C734" s="554">
        <v>160</v>
      </c>
      <c r="D734" s="552">
        <v>100</v>
      </c>
      <c r="E734" s="552">
        <v>100</v>
      </c>
      <c r="F734" s="552">
        <v>0</v>
      </c>
    </row>
    <row r="735" spans="1:6" ht="15.6" hidden="1" x14ac:dyDescent="0.3">
      <c r="A735" s="555"/>
      <c r="B735" s="555" t="s">
        <v>310</v>
      </c>
      <c r="C735" s="554">
        <v>105</v>
      </c>
      <c r="D735" s="552">
        <v>100</v>
      </c>
      <c r="E735" s="552">
        <v>119.04761904761905</v>
      </c>
      <c r="F735" s="552">
        <v>19.047619047619047</v>
      </c>
    </row>
    <row r="736" spans="1:6" ht="15.6" hidden="1" x14ac:dyDescent="0.3">
      <c r="A736" s="555"/>
      <c r="B736" s="555" t="s">
        <v>297</v>
      </c>
      <c r="C736" s="554">
        <v>1480</v>
      </c>
      <c r="D736" s="552">
        <v>100</v>
      </c>
      <c r="E736" s="552">
        <v>100</v>
      </c>
      <c r="F736" s="552">
        <v>0</v>
      </c>
    </row>
    <row r="737" spans="1:6" ht="15.6" hidden="1" x14ac:dyDescent="0.3">
      <c r="A737" s="555"/>
      <c r="B737" s="555" t="s">
        <v>298</v>
      </c>
      <c r="C737" s="554">
        <v>1200</v>
      </c>
      <c r="D737" s="552">
        <v>100</v>
      </c>
      <c r="E737" s="552">
        <v>100</v>
      </c>
      <c r="F737" s="552">
        <v>0</v>
      </c>
    </row>
    <row r="738" spans="1:6" ht="15.6" hidden="1" x14ac:dyDescent="0.3">
      <c r="A738" s="555"/>
      <c r="B738" s="555" t="s">
        <v>311</v>
      </c>
      <c r="C738" s="554">
        <v>250</v>
      </c>
      <c r="D738" s="552">
        <v>100</v>
      </c>
      <c r="E738" s="552">
        <v>100</v>
      </c>
      <c r="F738" s="552">
        <v>0</v>
      </c>
    </row>
    <row r="739" spans="1:6" ht="15.6" hidden="1" x14ac:dyDescent="0.3">
      <c r="A739" s="555"/>
      <c r="B739" s="555" t="s">
        <v>303</v>
      </c>
      <c r="C739" s="554">
        <v>1000</v>
      </c>
      <c r="D739" s="552">
        <v>100</v>
      </c>
      <c r="E739" s="552">
        <v>100</v>
      </c>
      <c r="F739" s="552">
        <v>0</v>
      </c>
    </row>
    <row r="740" spans="1:6" ht="15.6" hidden="1" x14ac:dyDescent="0.3">
      <c r="A740" s="555"/>
      <c r="B740" s="555" t="s">
        <v>299</v>
      </c>
      <c r="C740" s="554">
        <v>472.5</v>
      </c>
      <c r="D740" s="552">
        <v>100</v>
      </c>
      <c r="E740" s="552">
        <v>100</v>
      </c>
      <c r="F740" s="552">
        <v>0</v>
      </c>
    </row>
    <row r="741" spans="1:6" ht="15.6" hidden="1" x14ac:dyDescent="0.3">
      <c r="A741" s="555"/>
      <c r="B741" s="555" t="s">
        <v>300</v>
      </c>
      <c r="C741" s="554">
        <v>375</v>
      </c>
      <c r="D741" s="552">
        <v>100</v>
      </c>
      <c r="E741" s="552">
        <v>115.99999999999999</v>
      </c>
      <c r="F741" s="552">
        <v>15.999999999999993</v>
      </c>
    </row>
    <row r="742" spans="1:6" ht="15.6" hidden="1" x14ac:dyDescent="0.3">
      <c r="A742" s="555"/>
      <c r="B742" s="555" t="s">
        <v>302</v>
      </c>
      <c r="C742" s="554">
        <v>350</v>
      </c>
      <c r="D742" s="552">
        <v>100</v>
      </c>
      <c r="E742" s="552">
        <v>100</v>
      </c>
      <c r="F742" s="552">
        <v>0</v>
      </c>
    </row>
    <row r="743" spans="1:6" ht="15.6" hidden="1" x14ac:dyDescent="0.3">
      <c r="A743" s="555"/>
      <c r="B743" s="555" t="s">
        <v>305</v>
      </c>
      <c r="C743" s="554">
        <v>200</v>
      </c>
      <c r="D743" s="552">
        <v>100</v>
      </c>
      <c r="E743" s="552">
        <v>100</v>
      </c>
      <c r="F743" s="552">
        <v>0</v>
      </c>
    </row>
    <row r="744" spans="1:6" ht="15.6" x14ac:dyDescent="0.3">
      <c r="A744" s="555"/>
      <c r="B744" s="555"/>
      <c r="C744" s="554"/>
      <c r="D744" s="552"/>
      <c r="E744" s="552"/>
      <c r="F744" s="552"/>
    </row>
    <row r="745" spans="1:6" ht="15.6" x14ac:dyDescent="0.3">
      <c r="A745" s="555"/>
      <c r="B745" s="555" t="s">
        <v>442</v>
      </c>
      <c r="C745" s="554">
        <v>15031.17</v>
      </c>
      <c r="D745" s="552">
        <v>100</v>
      </c>
      <c r="E745" s="552">
        <v>99.423189507908674</v>
      </c>
      <c r="F745" s="552">
        <v>-0.57681049209132862</v>
      </c>
    </row>
    <row r="746" spans="1:6" ht="15.6" hidden="1" x14ac:dyDescent="0.3">
      <c r="A746" s="555"/>
      <c r="B746" s="555" t="s">
        <v>291</v>
      </c>
      <c r="C746" s="554">
        <v>400</v>
      </c>
      <c r="D746" s="552">
        <v>100</v>
      </c>
      <c r="E746" s="552">
        <v>100</v>
      </c>
      <c r="F746" s="552">
        <v>0</v>
      </c>
    </row>
    <row r="747" spans="1:6" ht="15.6" hidden="1" x14ac:dyDescent="0.3">
      <c r="A747" s="555"/>
      <c r="B747" s="555" t="s">
        <v>292</v>
      </c>
      <c r="C747" s="554">
        <v>30</v>
      </c>
      <c r="D747" s="552">
        <v>100</v>
      </c>
      <c r="E747" s="552">
        <v>100</v>
      </c>
      <c r="F747" s="552">
        <v>0</v>
      </c>
    </row>
    <row r="748" spans="1:6" ht="15.6" hidden="1" x14ac:dyDescent="0.3">
      <c r="A748" s="555"/>
      <c r="B748" s="555" t="s">
        <v>293</v>
      </c>
      <c r="C748" s="554">
        <v>1600</v>
      </c>
      <c r="D748" s="552">
        <v>100</v>
      </c>
      <c r="E748" s="552">
        <v>100</v>
      </c>
      <c r="F748" s="552">
        <v>0</v>
      </c>
    </row>
    <row r="749" spans="1:6" ht="15.6" hidden="1" x14ac:dyDescent="0.3">
      <c r="A749" s="555"/>
      <c r="B749" s="555" t="s">
        <v>308</v>
      </c>
      <c r="C749" s="554">
        <v>200</v>
      </c>
      <c r="D749" s="552">
        <v>100</v>
      </c>
      <c r="E749" s="552">
        <v>100</v>
      </c>
      <c r="F749" s="552">
        <v>0</v>
      </c>
    </row>
    <row r="750" spans="1:6" ht="15.6" hidden="1" x14ac:dyDescent="0.3">
      <c r="A750" s="555"/>
      <c r="B750" s="555" t="s">
        <v>313</v>
      </c>
      <c r="C750" s="554">
        <v>280</v>
      </c>
      <c r="D750" s="552">
        <v>100</v>
      </c>
      <c r="E750" s="552">
        <v>100</v>
      </c>
      <c r="F750" s="552">
        <v>0</v>
      </c>
    </row>
    <row r="751" spans="1:6" ht="15.6" hidden="1" x14ac:dyDescent="0.3">
      <c r="A751" s="555"/>
      <c r="B751" s="555" t="s">
        <v>329</v>
      </c>
      <c r="C751" s="554">
        <v>180</v>
      </c>
      <c r="D751" s="552">
        <v>100</v>
      </c>
      <c r="E751" s="552">
        <v>100</v>
      </c>
      <c r="F751" s="552">
        <v>0</v>
      </c>
    </row>
    <row r="752" spans="1:6" ht="15.6" hidden="1" x14ac:dyDescent="0.3">
      <c r="A752" s="555"/>
      <c r="B752" s="555" t="s">
        <v>330</v>
      </c>
      <c r="C752" s="554">
        <v>250</v>
      </c>
      <c r="D752" s="552">
        <v>100</v>
      </c>
      <c r="E752" s="552">
        <v>100</v>
      </c>
      <c r="F752" s="552">
        <v>0</v>
      </c>
    </row>
    <row r="753" spans="1:6" ht="15.6" hidden="1" x14ac:dyDescent="0.3">
      <c r="A753" s="555"/>
      <c r="B753" s="555" t="s">
        <v>309</v>
      </c>
      <c r="C753" s="554">
        <v>75</v>
      </c>
      <c r="D753" s="552">
        <v>100</v>
      </c>
      <c r="E753" s="552">
        <v>100</v>
      </c>
      <c r="F753" s="552">
        <v>0</v>
      </c>
    </row>
    <row r="754" spans="1:6" ht="15.6" hidden="1" x14ac:dyDescent="0.3">
      <c r="A754" s="555"/>
      <c r="B754" s="555" t="s">
        <v>306</v>
      </c>
      <c r="C754" s="554">
        <v>500</v>
      </c>
      <c r="D754" s="552">
        <v>100</v>
      </c>
      <c r="E754" s="552">
        <v>100</v>
      </c>
      <c r="F754" s="552">
        <v>0</v>
      </c>
    </row>
    <row r="755" spans="1:6" ht="15.6" hidden="1" x14ac:dyDescent="0.3">
      <c r="A755" s="555"/>
      <c r="B755" s="555" t="s">
        <v>295</v>
      </c>
      <c r="C755" s="554">
        <v>607.41999999999996</v>
      </c>
      <c r="D755" s="552">
        <v>100</v>
      </c>
      <c r="E755" s="552">
        <v>100</v>
      </c>
      <c r="F755" s="552">
        <v>0</v>
      </c>
    </row>
    <row r="756" spans="1:6" ht="15.6" hidden="1" x14ac:dyDescent="0.3">
      <c r="A756" s="555"/>
      <c r="B756" s="555" t="s">
        <v>331</v>
      </c>
      <c r="C756" s="554">
        <v>198</v>
      </c>
      <c r="D756" s="552">
        <v>100</v>
      </c>
      <c r="E756" s="552">
        <v>101.01010101010101</v>
      </c>
      <c r="F756" s="552">
        <v>1.0101010101010166</v>
      </c>
    </row>
    <row r="757" spans="1:6" ht="15.6" hidden="1" x14ac:dyDescent="0.3">
      <c r="A757" s="555"/>
      <c r="B757" s="555" t="s">
        <v>314</v>
      </c>
      <c r="C757" s="554">
        <v>100</v>
      </c>
      <c r="D757" s="552">
        <v>100</v>
      </c>
      <c r="E757" s="552">
        <v>100</v>
      </c>
      <c r="F757" s="552">
        <v>0</v>
      </c>
    </row>
    <row r="758" spans="1:6" ht="15.6" hidden="1" x14ac:dyDescent="0.3">
      <c r="A758" s="555"/>
      <c r="B758" s="555" t="s">
        <v>317</v>
      </c>
      <c r="C758" s="554">
        <v>213.75</v>
      </c>
      <c r="D758" s="552">
        <v>100</v>
      </c>
      <c r="E758" s="552">
        <v>100</v>
      </c>
      <c r="F758" s="552">
        <v>0</v>
      </c>
    </row>
    <row r="759" spans="1:6" ht="15.6" hidden="1" x14ac:dyDescent="0.3">
      <c r="A759" s="555"/>
      <c r="B759" s="555" t="s">
        <v>310</v>
      </c>
      <c r="C759" s="554">
        <v>187.5</v>
      </c>
      <c r="D759" s="552">
        <v>100</v>
      </c>
      <c r="E759" s="552">
        <v>100</v>
      </c>
      <c r="F759" s="552">
        <v>0</v>
      </c>
    </row>
    <row r="760" spans="1:6" ht="15.6" hidden="1" x14ac:dyDescent="0.3">
      <c r="A760" s="555"/>
      <c r="B760" s="555" t="s">
        <v>297</v>
      </c>
      <c r="C760" s="554">
        <v>3025</v>
      </c>
      <c r="D760" s="552">
        <v>100</v>
      </c>
      <c r="E760" s="552">
        <v>100</v>
      </c>
      <c r="F760" s="552">
        <v>0</v>
      </c>
    </row>
    <row r="761" spans="1:6" ht="15.6" hidden="1" x14ac:dyDescent="0.3">
      <c r="A761" s="555"/>
      <c r="B761" s="555" t="s">
        <v>298</v>
      </c>
      <c r="C761" s="554">
        <v>1200</v>
      </c>
      <c r="D761" s="552">
        <v>100</v>
      </c>
      <c r="E761" s="552">
        <v>66.666666666666657</v>
      </c>
      <c r="F761" s="552">
        <v>-33.33333333333335</v>
      </c>
    </row>
    <row r="762" spans="1:6" ht="15.6" hidden="1" x14ac:dyDescent="0.3">
      <c r="A762" s="555"/>
      <c r="B762" s="555" t="s">
        <v>311</v>
      </c>
      <c r="C762" s="554">
        <v>1250</v>
      </c>
      <c r="D762" s="552">
        <v>100</v>
      </c>
      <c r="E762" s="552">
        <v>100</v>
      </c>
      <c r="F762" s="552">
        <v>0</v>
      </c>
    </row>
    <row r="763" spans="1:6" ht="15.6" hidden="1" x14ac:dyDescent="0.3">
      <c r="A763" s="555"/>
      <c r="B763" s="555" t="s">
        <v>303</v>
      </c>
      <c r="C763" s="554">
        <v>1500</v>
      </c>
      <c r="D763" s="552">
        <v>100</v>
      </c>
      <c r="E763" s="552">
        <v>100</v>
      </c>
      <c r="F763" s="552">
        <v>0</v>
      </c>
    </row>
    <row r="764" spans="1:6" ht="15.6" hidden="1" x14ac:dyDescent="0.3">
      <c r="A764" s="555"/>
      <c r="B764" s="555" t="s">
        <v>299</v>
      </c>
      <c r="C764" s="554">
        <v>182</v>
      </c>
      <c r="D764" s="552">
        <v>100</v>
      </c>
      <c r="E764" s="552">
        <v>100</v>
      </c>
      <c r="F764" s="552">
        <v>0</v>
      </c>
    </row>
    <row r="765" spans="1:6" ht="15.6" hidden="1" x14ac:dyDescent="0.3">
      <c r="A765" s="555"/>
      <c r="B765" s="555" t="s">
        <v>300</v>
      </c>
      <c r="C765" s="554">
        <v>1500</v>
      </c>
      <c r="D765" s="552">
        <v>100</v>
      </c>
      <c r="E765" s="552">
        <v>130</v>
      </c>
      <c r="F765" s="552">
        <v>30.000000000000004</v>
      </c>
    </row>
    <row r="766" spans="1:6" ht="15.6" hidden="1" x14ac:dyDescent="0.3">
      <c r="A766" s="555"/>
      <c r="B766" s="555" t="s">
        <v>302</v>
      </c>
      <c r="C766" s="554">
        <v>600</v>
      </c>
      <c r="D766" s="552">
        <v>100</v>
      </c>
      <c r="E766" s="552">
        <v>100</v>
      </c>
      <c r="F766" s="552">
        <v>0</v>
      </c>
    </row>
    <row r="767" spans="1:6" ht="15.6" hidden="1" x14ac:dyDescent="0.3">
      <c r="A767" s="555"/>
      <c r="B767" s="555" t="s">
        <v>304</v>
      </c>
      <c r="C767" s="554">
        <v>752.5</v>
      </c>
      <c r="D767" s="552">
        <v>100</v>
      </c>
      <c r="E767" s="552">
        <v>100</v>
      </c>
      <c r="F767" s="552">
        <v>0</v>
      </c>
    </row>
    <row r="768" spans="1:6" ht="15.6" hidden="1" x14ac:dyDescent="0.3">
      <c r="A768" s="555"/>
      <c r="B768" s="555" t="s">
        <v>305</v>
      </c>
      <c r="C768" s="554">
        <v>200</v>
      </c>
      <c r="D768" s="552">
        <v>100</v>
      </c>
      <c r="E768" s="552">
        <v>100</v>
      </c>
      <c r="F768" s="552">
        <v>0</v>
      </c>
    </row>
    <row r="769" spans="1:6" ht="15.6" x14ac:dyDescent="0.3">
      <c r="A769" s="555"/>
      <c r="B769" s="555"/>
      <c r="C769" s="554"/>
      <c r="D769" s="552"/>
      <c r="E769" s="552"/>
      <c r="F769" s="552"/>
    </row>
    <row r="770" spans="1:6" ht="15.6" x14ac:dyDescent="0.3">
      <c r="A770" s="555"/>
      <c r="B770" s="555" t="s">
        <v>443</v>
      </c>
      <c r="C770" s="554">
        <v>4334.5</v>
      </c>
      <c r="D770" s="552">
        <v>100</v>
      </c>
      <c r="E770" s="552">
        <v>101.12054768712299</v>
      </c>
      <c r="F770" s="552">
        <v>1.1205476871229969</v>
      </c>
    </row>
    <row r="771" spans="1:6" ht="15.6" hidden="1" x14ac:dyDescent="0.3">
      <c r="A771" s="555"/>
      <c r="B771" s="555" t="s">
        <v>292</v>
      </c>
      <c r="C771" s="554">
        <v>27</v>
      </c>
      <c r="D771" s="552">
        <v>100</v>
      </c>
      <c r="E771" s="552">
        <v>100</v>
      </c>
      <c r="F771" s="552">
        <v>0</v>
      </c>
    </row>
    <row r="772" spans="1:6" ht="15.6" hidden="1" x14ac:dyDescent="0.3">
      <c r="A772" s="555"/>
      <c r="B772" s="555" t="s">
        <v>293</v>
      </c>
      <c r="C772" s="554">
        <v>1600</v>
      </c>
      <c r="D772" s="552">
        <v>100</v>
      </c>
      <c r="E772" s="552">
        <v>100</v>
      </c>
      <c r="F772" s="552">
        <v>0</v>
      </c>
    </row>
    <row r="773" spans="1:6" ht="15.6" hidden="1" x14ac:dyDescent="0.3">
      <c r="A773" s="555"/>
      <c r="B773" s="555" t="s">
        <v>313</v>
      </c>
      <c r="C773" s="554">
        <v>220.00000000000003</v>
      </c>
      <c r="D773" s="552">
        <v>100</v>
      </c>
      <c r="E773" s="552">
        <v>102.27272727272727</v>
      </c>
      <c r="F773" s="552">
        <v>2.2727272727272707</v>
      </c>
    </row>
    <row r="774" spans="1:6" ht="15.6" hidden="1" x14ac:dyDescent="0.3">
      <c r="A774" s="555"/>
      <c r="B774" s="555" t="s">
        <v>329</v>
      </c>
      <c r="C774" s="554">
        <v>400</v>
      </c>
      <c r="D774" s="552">
        <v>100</v>
      </c>
      <c r="E774" s="552">
        <v>120</v>
      </c>
      <c r="F774" s="552">
        <v>19.999999999999996</v>
      </c>
    </row>
    <row r="775" spans="1:6" ht="15.6" hidden="1" x14ac:dyDescent="0.3">
      <c r="A775" s="555"/>
      <c r="B775" s="555" t="s">
        <v>330</v>
      </c>
      <c r="C775" s="554">
        <v>225</v>
      </c>
      <c r="D775" s="552">
        <v>100</v>
      </c>
      <c r="E775" s="552">
        <v>88.888888888888886</v>
      </c>
      <c r="F775" s="552">
        <v>-11.111111111111116</v>
      </c>
    </row>
    <row r="776" spans="1:6" ht="15.6" hidden="1" x14ac:dyDescent="0.3">
      <c r="A776" s="555"/>
      <c r="B776" s="555" t="s">
        <v>327</v>
      </c>
      <c r="C776" s="554">
        <v>200</v>
      </c>
      <c r="D776" s="552">
        <v>100</v>
      </c>
      <c r="E776" s="552">
        <v>100</v>
      </c>
      <c r="F776" s="552">
        <v>0</v>
      </c>
    </row>
    <row r="777" spans="1:6" ht="15.6" hidden="1" x14ac:dyDescent="0.3">
      <c r="A777" s="555"/>
      <c r="B777" s="555" t="s">
        <v>294</v>
      </c>
      <c r="C777" s="554">
        <v>105</v>
      </c>
      <c r="D777" s="552">
        <v>100</v>
      </c>
      <c r="E777" s="552">
        <v>111.90476190476191</v>
      </c>
      <c r="F777" s="552">
        <v>11.904761904761907</v>
      </c>
    </row>
    <row r="778" spans="1:6" ht="15.6" hidden="1" x14ac:dyDescent="0.3">
      <c r="A778" s="555"/>
      <c r="B778" s="555" t="s">
        <v>309</v>
      </c>
      <c r="C778" s="554">
        <v>200</v>
      </c>
      <c r="D778" s="552">
        <v>100</v>
      </c>
      <c r="E778" s="552">
        <v>100</v>
      </c>
      <c r="F778" s="552">
        <v>0</v>
      </c>
    </row>
    <row r="779" spans="1:6" ht="15.6" hidden="1" x14ac:dyDescent="0.3">
      <c r="A779" s="555"/>
      <c r="B779" s="555" t="s">
        <v>331</v>
      </c>
      <c r="C779" s="554">
        <v>235</v>
      </c>
      <c r="D779" s="552">
        <v>100</v>
      </c>
      <c r="E779" s="552">
        <v>95.744680851063819</v>
      </c>
      <c r="F779" s="552">
        <v>-4.2553191489361764</v>
      </c>
    </row>
    <row r="780" spans="1:6" ht="15.6" hidden="1" x14ac:dyDescent="0.3">
      <c r="A780" s="555"/>
      <c r="B780" s="555" t="s">
        <v>314</v>
      </c>
      <c r="C780" s="554">
        <v>200</v>
      </c>
      <c r="D780" s="552">
        <v>100</v>
      </c>
      <c r="E780" s="552">
        <v>100</v>
      </c>
      <c r="F780" s="552">
        <v>0</v>
      </c>
    </row>
    <row r="781" spans="1:6" ht="15.6" hidden="1" x14ac:dyDescent="0.3">
      <c r="A781" s="555"/>
      <c r="B781" s="555" t="s">
        <v>310</v>
      </c>
      <c r="C781" s="554">
        <v>45</v>
      </c>
      <c r="D781" s="552">
        <v>100</v>
      </c>
      <c r="E781" s="552">
        <v>100</v>
      </c>
      <c r="F781" s="552">
        <v>0</v>
      </c>
    </row>
    <row r="782" spans="1:6" ht="15.6" hidden="1" x14ac:dyDescent="0.3">
      <c r="A782" s="555"/>
      <c r="B782" s="555" t="s">
        <v>303</v>
      </c>
      <c r="C782" s="554">
        <v>375</v>
      </c>
      <c r="D782" s="552">
        <v>100</v>
      </c>
      <c r="E782" s="552">
        <v>100</v>
      </c>
      <c r="F782" s="552">
        <v>0</v>
      </c>
    </row>
    <row r="783" spans="1:6" ht="15.6" hidden="1" x14ac:dyDescent="0.3">
      <c r="A783" s="555"/>
      <c r="B783" s="555" t="s">
        <v>304</v>
      </c>
      <c r="C783" s="554">
        <v>377.5</v>
      </c>
      <c r="D783" s="552">
        <v>100</v>
      </c>
      <c r="E783" s="552">
        <v>100</v>
      </c>
      <c r="F783" s="552">
        <v>0</v>
      </c>
    </row>
    <row r="784" spans="1:6" ht="15.6" hidden="1" x14ac:dyDescent="0.3">
      <c r="A784" s="555"/>
      <c r="B784" s="555" t="s">
        <v>305</v>
      </c>
      <c r="C784" s="554">
        <v>125</v>
      </c>
      <c r="D784" s="552">
        <v>100</v>
      </c>
      <c r="E784" s="552">
        <v>100</v>
      </c>
      <c r="F784" s="552">
        <v>0</v>
      </c>
    </row>
    <row r="785" spans="1:6" ht="15.6" x14ac:dyDescent="0.3">
      <c r="A785" s="555"/>
      <c r="B785" s="555"/>
      <c r="C785" s="554"/>
      <c r="D785" s="552"/>
      <c r="E785" s="552"/>
      <c r="F785" s="552"/>
    </row>
    <row r="786" spans="1:6" ht="15.6" x14ac:dyDescent="0.3">
      <c r="A786" s="555"/>
      <c r="B786" s="555" t="s">
        <v>444</v>
      </c>
      <c r="C786" s="554">
        <v>3117.5</v>
      </c>
      <c r="D786" s="552">
        <v>100</v>
      </c>
      <c r="E786" s="552">
        <v>97.176588618202999</v>
      </c>
      <c r="F786" s="552">
        <v>-2.823411381797003</v>
      </c>
    </row>
    <row r="787" spans="1:6" ht="15.6" hidden="1" x14ac:dyDescent="0.3">
      <c r="A787" s="555"/>
      <c r="B787" s="555" t="s">
        <v>291</v>
      </c>
      <c r="C787" s="554">
        <v>2</v>
      </c>
      <c r="D787" s="552">
        <v>100</v>
      </c>
      <c r="E787" s="552">
        <v>100</v>
      </c>
      <c r="F787" s="552">
        <v>0</v>
      </c>
    </row>
    <row r="788" spans="1:6" ht="15.6" hidden="1" x14ac:dyDescent="0.3">
      <c r="A788" s="555"/>
      <c r="B788" s="555" t="s">
        <v>292</v>
      </c>
      <c r="C788" s="554">
        <v>43</v>
      </c>
      <c r="D788" s="552">
        <v>100</v>
      </c>
      <c r="E788" s="552">
        <v>104.65116279069768</v>
      </c>
      <c r="F788" s="552">
        <v>4.6511627906976827</v>
      </c>
    </row>
    <row r="789" spans="1:6" ht="15.6" hidden="1" x14ac:dyDescent="0.3">
      <c r="A789" s="555"/>
      <c r="B789" s="555" t="s">
        <v>293</v>
      </c>
      <c r="C789" s="554">
        <v>10</v>
      </c>
      <c r="D789" s="552">
        <v>100</v>
      </c>
      <c r="E789" s="552">
        <v>100</v>
      </c>
      <c r="F789" s="552">
        <v>0</v>
      </c>
    </row>
    <row r="790" spans="1:6" ht="15.6" hidden="1" x14ac:dyDescent="0.3">
      <c r="A790" s="555"/>
      <c r="B790" s="555" t="s">
        <v>308</v>
      </c>
      <c r="C790" s="554">
        <v>200</v>
      </c>
      <c r="D790" s="552">
        <v>100</v>
      </c>
      <c r="E790" s="552">
        <v>100</v>
      </c>
      <c r="F790" s="552">
        <v>0</v>
      </c>
    </row>
    <row r="791" spans="1:6" ht="15.6" hidden="1" x14ac:dyDescent="0.3">
      <c r="A791" s="555"/>
      <c r="B791" s="555" t="s">
        <v>313</v>
      </c>
      <c r="C791" s="554">
        <v>200</v>
      </c>
      <c r="D791" s="552">
        <v>100</v>
      </c>
      <c r="E791" s="552">
        <v>100</v>
      </c>
      <c r="F791" s="552">
        <v>0</v>
      </c>
    </row>
    <row r="792" spans="1:6" ht="15.6" hidden="1" x14ac:dyDescent="0.3">
      <c r="A792" s="555"/>
      <c r="B792" s="555" t="s">
        <v>329</v>
      </c>
      <c r="C792" s="554">
        <v>360</v>
      </c>
      <c r="D792" s="552">
        <v>100</v>
      </c>
      <c r="E792" s="552">
        <v>100</v>
      </c>
      <c r="F792" s="552">
        <v>0</v>
      </c>
    </row>
    <row r="793" spans="1:6" ht="15.6" hidden="1" x14ac:dyDescent="0.3">
      <c r="A793" s="555"/>
      <c r="B793" s="555" t="s">
        <v>330</v>
      </c>
      <c r="C793" s="554">
        <v>250</v>
      </c>
      <c r="D793" s="552">
        <v>100</v>
      </c>
      <c r="E793" s="552">
        <v>100</v>
      </c>
      <c r="F793" s="552">
        <v>0</v>
      </c>
    </row>
    <row r="794" spans="1:6" ht="15.6" hidden="1" x14ac:dyDescent="0.3">
      <c r="A794" s="555"/>
      <c r="B794" s="555" t="s">
        <v>327</v>
      </c>
      <c r="C794" s="554">
        <v>450</v>
      </c>
      <c r="D794" s="552">
        <v>100</v>
      </c>
      <c r="E794" s="552">
        <v>100</v>
      </c>
      <c r="F794" s="552">
        <v>0</v>
      </c>
    </row>
    <row r="795" spans="1:6" ht="15.6" hidden="1" x14ac:dyDescent="0.3">
      <c r="A795" s="555"/>
      <c r="B795" s="555" t="s">
        <v>309</v>
      </c>
      <c r="C795" s="554">
        <v>200</v>
      </c>
      <c r="D795" s="552">
        <v>100</v>
      </c>
      <c r="E795" s="552">
        <v>100</v>
      </c>
      <c r="F795" s="552">
        <v>0</v>
      </c>
    </row>
    <row r="796" spans="1:6" ht="15.6" hidden="1" x14ac:dyDescent="0.3">
      <c r="A796" s="555"/>
      <c r="B796" s="555" t="s">
        <v>331</v>
      </c>
      <c r="C796" s="554">
        <v>229.99999999999997</v>
      </c>
      <c r="D796" s="552">
        <v>100</v>
      </c>
      <c r="E796" s="552">
        <v>100</v>
      </c>
      <c r="F796" s="552">
        <v>0</v>
      </c>
    </row>
    <row r="797" spans="1:6" ht="15.6" hidden="1" x14ac:dyDescent="0.3">
      <c r="A797" s="555"/>
      <c r="B797" s="555" t="s">
        <v>314</v>
      </c>
      <c r="C797" s="554">
        <v>125</v>
      </c>
      <c r="D797" s="552">
        <v>100</v>
      </c>
      <c r="E797" s="552">
        <v>100</v>
      </c>
      <c r="F797" s="552">
        <v>0</v>
      </c>
    </row>
    <row r="798" spans="1:6" ht="15.6" hidden="1" x14ac:dyDescent="0.3">
      <c r="A798" s="555"/>
      <c r="B798" s="555" t="s">
        <v>310</v>
      </c>
      <c r="C798" s="554">
        <v>50</v>
      </c>
      <c r="D798" s="552">
        <v>100</v>
      </c>
      <c r="E798" s="552">
        <v>100</v>
      </c>
      <c r="F798" s="552">
        <v>0</v>
      </c>
    </row>
    <row r="799" spans="1:6" ht="15.6" hidden="1" x14ac:dyDescent="0.3">
      <c r="A799" s="555"/>
      <c r="B799" s="555" t="s">
        <v>303</v>
      </c>
      <c r="C799" s="554">
        <v>220.00000000000003</v>
      </c>
      <c r="D799" s="552">
        <v>100</v>
      </c>
      <c r="E799" s="552">
        <v>100</v>
      </c>
      <c r="F799" s="552">
        <v>0</v>
      </c>
    </row>
    <row r="800" spans="1:6" ht="15.6" hidden="1" x14ac:dyDescent="0.3">
      <c r="A800" s="555"/>
      <c r="B800" s="555" t="s">
        <v>302</v>
      </c>
      <c r="C800" s="554">
        <v>350</v>
      </c>
      <c r="D800" s="552">
        <v>100</v>
      </c>
      <c r="E800" s="552">
        <v>64.285714285714292</v>
      </c>
      <c r="F800" s="552">
        <v>-35.714285714285708</v>
      </c>
    </row>
    <row r="801" spans="1:6" ht="15.6" hidden="1" x14ac:dyDescent="0.3">
      <c r="A801" s="555"/>
      <c r="B801" s="555" t="s">
        <v>304</v>
      </c>
      <c r="C801" s="554">
        <v>252.5</v>
      </c>
      <c r="D801" s="552">
        <v>100</v>
      </c>
      <c r="E801" s="552">
        <v>94</v>
      </c>
      <c r="F801" s="552">
        <v>-6.0000000000000053</v>
      </c>
    </row>
    <row r="802" spans="1:6" ht="15.6" hidden="1" x14ac:dyDescent="0.3">
      <c r="A802" s="555"/>
      <c r="B802" s="555" t="s">
        <v>305</v>
      </c>
      <c r="C802" s="554">
        <v>175</v>
      </c>
      <c r="D802" s="552">
        <v>100</v>
      </c>
      <c r="E802" s="552">
        <v>100</v>
      </c>
      <c r="F802" s="552">
        <v>0</v>
      </c>
    </row>
    <row r="803" spans="1:6" ht="15.6" x14ac:dyDescent="0.3">
      <c r="A803" s="555"/>
      <c r="B803" s="555"/>
      <c r="C803" s="554"/>
      <c r="D803" s="552"/>
      <c r="E803" s="552"/>
      <c r="F803" s="552"/>
    </row>
    <row r="804" spans="1:6" ht="15.6" x14ac:dyDescent="0.3">
      <c r="A804" s="555"/>
      <c r="B804" s="555" t="s">
        <v>445</v>
      </c>
      <c r="C804" s="554">
        <v>2221.5</v>
      </c>
      <c r="D804" s="552">
        <v>100</v>
      </c>
      <c r="E804" s="552">
        <v>100.67660056139931</v>
      </c>
      <c r="F804" s="552">
        <v>0.6766005613993098</v>
      </c>
    </row>
    <row r="805" spans="1:6" ht="15.6" hidden="1" x14ac:dyDescent="0.3">
      <c r="A805" s="555"/>
      <c r="B805" s="555" t="s">
        <v>291</v>
      </c>
      <c r="C805" s="554">
        <v>112.5</v>
      </c>
      <c r="D805" s="552">
        <v>100</v>
      </c>
      <c r="E805" s="552">
        <v>104.44444444444446</v>
      </c>
      <c r="F805" s="552">
        <v>4.4444444444444509</v>
      </c>
    </row>
    <row r="806" spans="1:6" ht="15.6" hidden="1" x14ac:dyDescent="0.3">
      <c r="A806" s="555"/>
      <c r="B806" s="555" t="s">
        <v>292</v>
      </c>
      <c r="C806" s="554">
        <v>36</v>
      </c>
      <c r="D806" s="552">
        <v>100</v>
      </c>
      <c r="E806" s="552">
        <v>89.583333333333343</v>
      </c>
      <c r="F806" s="552">
        <v>-10.416666666666652</v>
      </c>
    </row>
    <row r="807" spans="1:6" ht="15.6" hidden="1" x14ac:dyDescent="0.3">
      <c r="A807" s="555"/>
      <c r="B807" s="555" t="s">
        <v>329</v>
      </c>
      <c r="C807" s="554">
        <v>360</v>
      </c>
      <c r="D807" s="552">
        <v>100</v>
      </c>
      <c r="E807" s="552">
        <v>105.55555555555556</v>
      </c>
      <c r="F807" s="552">
        <v>5.555555555555558</v>
      </c>
    </row>
    <row r="808" spans="1:6" ht="15.6" hidden="1" x14ac:dyDescent="0.3">
      <c r="A808" s="555"/>
      <c r="B808" s="555" t="s">
        <v>330</v>
      </c>
      <c r="C808" s="554">
        <v>250</v>
      </c>
      <c r="D808" s="552">
        <v>100</v>
      </c>
      <c r="E808" s="552">
        <v>120</v>
      </c>
      <c r="F808" s="552">
        <v>19.999999999999996</v>
      </c>
    </row>
    <row r="809" spans="1:6" ht="15.6" hidden="1" x14ac:dyDescent="0.3">
      <c r="A809" s="555"/>
      <c r="B809" s="555" t="s">
        <v>327</v>
      </c>
      <c r="C809" s="554">
        <v>380</v>
      </c>
      <c r="D809" s="552">
        <v>100</v>
      </c>
      <c r="E809" s="552">
        <v>110.5263157894737</v>
      </c>
      <c r="F809" s="552">
        <v>10.526315789473696</v>
      </c>
    </row>
    <row r="810" spans="1:6" ht="15.6" hidden="1" x14ac:dyDescent="0.3">
      <c r="A810" s="555"/>
      <c r="B810" s="555" t="s">
        <v>309</v>
      </c>
      <c r="C810" s="554">
        <v>200</v>
      </c>
      <c r="D810" s="552">
        <v>100</v>
      </c>
      <c r="E810" s="552">
        <v>100</v>
      </c>
      <c r="F810" s="552">
        <v>0</v>
      </c>
    </row>
    <row r="811" spans="1:6" ht="15.6" hidden="1" x14ac:dyDescent="0.3">
      <c r="A811" s="555"/>
      <c r="B811" s="555" t="s">
        <v>314</v>
      </c>
      <c r="C811" s="554">
        <v>125</v>
      </c>
      <c r="D811" s="552">
        <v>100</v>
      </c>
      <c r="E811" s="552">
        <v>100</v>
      </c>
      <c r="F811" s="552">
        <v>0</v>
      </c>
    </row>
    <row r="812" spans="1:6" ht="15.6" hidden="1" x14ac:dyDescent="0.3">
      <c r="A812" s="555"/>
      <c r="B812" s="555" t="s">
        <v>302</v>
      </c>
      <c r="C812" s="554">
        <v>280</v>
      </c>
      <c r="D812" s="552">
        <v>100</v>
      </c>
      <c r="E812" s="552">
        <v>100</v>
      </c>
      <c r="F812" s="552">
        <v>0</v>
      </c>
    </row>
    <row r="813" spans="1:6" ht="15.6" hidden="1" x14ac:dyDescent="0.3">
      <c r="A813" s="555"/>
      <c r="B813" s="555" t="s">
        <v>304</v>
      </c>
      <c r="C813" s="554">
        <v>303</v>
      </c>
      <c r="D813" s="552">
        <v>100</v>
      </c>
      <c r="E813" s="552">
        <v>81.666666666666671</v>
      </c>
      <c r="F813" s="552">
        <v>-18.333333333333325</v>
      </c>
    </row>
    <row r="814" spans="1:6" ht="15.6" hidden="1" x14ac:dyDescent="0.3">
      <c r="A814" s="555"/>
      <c r="B814" s="555" t="s">
        <v>305</v>
      </c>
      <c r="C814" s="554">
        <v>175</v>
      </c>
      <c r="D814" s="552">
        <v>100</v>
      </c>
      <c r="E814" s="552">
        <v>100</v>
      </c>
      <c r="F814" s="552">
        <v>0</v>
      </c>
    </row>
    <row r="815" spans="1:6" ht="15.6" x14ac:dyDescent="0.3">
      <c r="A815" s="555"/>
      <c r="B815" s="555"/>
      <c r="C815" s="554"/>
      <c r="D815" s="552"/>
      <c r="E815" s="552"/>
      <c r="F815" s="552"/>
    </row>
    <row r="816" spans="1:6" ht="15.6" x14ac:dyDescent="0.3">
      <c r="A816" s="555"/>
      <c r="B816" s="555" t="s">
        <v>446</v>
      </c>
      <c r="C816" s="554">
        <v>57747.75</v>
      </c>
      <c r="D816" s="552">
        <v>100</v>
      </c>
      <c r="E816" s="552">
        <v>100</v>
      </c>
      <c r="F816" s="553" t="s">
        <v>531</v>
      </c>
    </row>
    <row r="817" spans="1:6" ht="15.6" hidden="1" x14ac:dyDescent="0.3">
      <c r="A817" s="555"/>
      <c r="B817" s="555" t="s">
        <v>291</v>
      </c>
      <c r="C817" s="554">
        <v>243.75</v>
      </c>
      <c r="D817" s="552">
        <v>100</v>
      </c>
      <c r="E817" s="552">
        <v>100</v>
      </c>
      <c r="F817" s="552">
        <v>0</v>
      </c>
    </row>
    <row r="818" spans="1:6" ht="15.6" hidden="1" x14ac:dyDescent="0.3">
      <c r="A818" s="555"/>
      <c r="B818" s="555" t="s">
        <v>329</v>
      </c>
      <c r="C818" s="554">
        <v>4875</v>
      </c>
      <c r="D818" s="552">
        <v>100</v>
      </c>
      <c r="E818" s="552">
        <v>100</v>
      </c>
      <c r="F818" s="552">
        <v>0</v>
      </c>
    </row>
    <row r="819" spans="1:6" ht="15.6" hidden="1" x14ac:dyDescent="0.3">
      <c r="A819" s="555"/>
      <c r="B819" s="555" t="s">
        <v>327</v>
      </c>
      <c r="C819" s="554">
        <v>950</v>
      </c>
      <c r="D819" s="552">
        <v>100</v>
      </c>
      <c r="E819" s="552">
        <v>100</v>
      </c>
      <c r="F819" s="552">
        <v>0</v>
      </c>
    </row>
    <row r="820" spans="1:6" ht="15.6" hidden="1" x14ac:dyDescent="0.3">
      <c r="A820" s="555"/>
      <c r="B820" s="555" t="s">
        <v>331</v>
      </c>
      <c r="C820" s="554">
        <v>919</v>
      </c>
      <c r="D820" s="552">
        <v>100</v>
      </c>
      <c r="E820" s="552">
        <v>100</v>
      </c>
      <c r="F820" s="552">
        <v>0</v>
      </c>
    </row>
    <row r="821" spans="1:6" ht="15.6" hidden="1" x14ac:dyDescent="0.3">
      <c r="A821" s="555"/>
      <c r="B821" s="555" t="s">
        <v>314</v>
      </c>
      <c r="C821" s="554">
        <v>6450</v>
      </c>
      <c r="D821" s="552">
        <v>100</v>
      </c>
      <c r="E821" s="552">
        <v>100</v>
      </c>
      <c r="F821" s="552">
        <v>0</v>
      </c>
    </row>
    <row r="822" spans="1:6" ht="15.6" hidden="1" x14ac:dyDescent="0.3">
      <c r="A822" s="555"/>
      <c r="B822" s="555" t="s">
        <v>310</v>
      </c>
      <c r="C822" s="554">
        <v>3960</v>
      </c>
      <c r="D822" s="552">
        <v>100</v>
      </c>
      <c r="E822" s="552">
        <v>100</v>
      </c>
      <c r="F822" s="552">
        <v>0</v>
      </c>
    </row>
    <row r="823" spans="1:6" ht="15.6" hidden="1" x14ac:dyDescent="0.3">
      <c r="A823" s="555"/>
      <c r="B823" s="555" t="s">
        <v>311</v>
      </c>
      <c r="C823" s="554">
        <v>8600</v>
      </c>
      <c r="D823" s="552">
        <v>100</v>
      </c>
      <c r="E823" s="552">
        <v>100</v>
      </c>
      <c r="F823" s="552">
        <v>0</v>
      </c>
    </row>
    <row r="824" spans="1:6" ht="15.6" hidden="1" x14ac:dyDescent="0.3">
      <c r="A824" s="555"/>
      <c r="B824" s="555" t="s">
        <v>303</v>
      </c>
      <c r="C824" s="554">
        <v>21000</v>
      </c>
      <c r="D824" s="552">
        <v>100</v>
      </c>
      <c r="E824" s="552">
        <v>100</v>
      </c>
      <c r="F824" s="552">
        <v>0</v>
      </c>
    </row>
    <row r="825" spans="1:6" ht="15.6" hidden="1" x14ac:dyDescent="0.3">
      <c r="A825" s="555"/>
      <c r="B825" s="555" t="s">
        <v>305</v>
      </c>
      <c r="C825" s="554">
        <v>10750</v>
      </c>
      <c r="D825" s="552">
        <v>100</v>
      </c>
      <c r="E825" s="552">
        <v>100</v>
      </c>
      <c r="F825" s="552">
        <v>0</v>
      </c>
    </row>
    <row r="826" spans="1:6" ht="15.6" x14ac:dyDescent="0.3">
      <c r="A826" s="555"/>
      <c r="B826" s="555"/>
      <c r="C826" s="554"/>
      <c r="D826" s="552"/>
      <c r="E826" s="552"/>
      <c r="F826" s="552"/>
    </row>
    <row r="827" spans="1:6" ht="15.6" x14ac:dyDescent="0.3">
      <c r="A827" s="555"/>
      <c r="B827" s="555" t="s">
        <v>447</v>
      </c>
      <c r="C827" s="554">
        <v>694</v>
      </c>
      <c r="D827" s="552">
        <v>100</v>
      </c>
      <c r="E827" s="552">
        <v>100</v>
      </c>
      <c r="F827" s="553" t="s">
        <v>531</v>
      </c>
    </row>
    <row r="828" spans="1:6" ht="15.6" hidden="1" x14ac:dyDescent="0.3">
      <c r="A828" s="555"/>
      <c r="B828" s="555" t="s">
        <v>291</v>
      </c>
      <c r="C828" s="554">
        <v>375</v>
      </c>
      <c r="D828" s="552">
        <v>100</v>
      </c>
      <c r="E828" s="552">
        <v>100</v>
      </c>
      <c r="F828" s="552">
        <v>0</v>
      </c>
    </row>
    <row r="829" spans="1:6" ht="15.6" hidden="1" x14ac:dyDescent="0.3">
      <c r="A829" s="555"/>
      <c r="B829" s="555" t="s">
        <v>329</v>
      </c>
      <c r="C829" s="554">
        <v>135</v>
      </c>
      <c r="D829" s="552">
        <v>100</v>
      </c>
      <c r="E829" s="552">
        <v>100</v>
      </c>
      <c r="F829" s="552">
        <v>0</v>
      </c>
    </row>
    <row r="830" spans="1:6" ht="15.6" hidden="1" x14ac:dyDescent="0.3">
      <c r="A830" s="555"/>
      <c r="B830" s="555" t="s">
        <v>331</v>
      </c>
      <c r="C830" s="554">
        <v>184</v>
      </c>
      <c r="D830" s="552">
        <v>100</v>
      </c>
      <c r="E830" s="552">
        <v>100</v>
      </c>
      <c r="F830" s="552">
        <v>0</v>
      </c>
    </row>
    <row r="831" spans="1:6" ht="15.6" x14ac:dyDescent="0.3">
      <c r="A831" s="555"/>
      <c r="B831" s="555"/>
      <c r="C831" s="554"/>
      <c r="D831" s="552"/>
      <c r="E831" s="552"/>
      <c r="F831" s="552"/>
    </row>
    <row r="832" spans="1:6" ht="15.6" x14ac:dyDescent="0.3">
      <c r="A832" s="555"/>
      <c r="B832" s="555" t="s">
        <v>448</v>
      </c>
      <c r="C832" s="554">
        <v>3195</v>
      </c>
      <c r="D832" s="552">
        <v>100</v>
      </c>
      <c r="E832" s="552">
        <v>100</v>
      </c>
      <c r="F832" s="553" t="s">
        <v>531</v>
      </c>
    </row>
    <row r="833" spans="1:6" ht="15.6" hidden="1" x14ac:dyDescent="0.3">
      <c r="A833" s="555"/>
      <c r="B833" s="555" t="s">
        <v>291</v>
      </c>
      <c r="C833" s="554">
        <v>2500</v>
      </c>
      <c r="D833" s="552">
        <v>100</v>
      </c>
      <c r="E833" s="552">
        <v>100</v>
      </c>
      <c r="F833" s="552">
        <v>0</v>
      </c>
    </row>
    <row r="834" spans="1:6" ht="15.6" hidden="1" x14ac:dyDescent="0.3">
      <c r="A834" s="555"/>
      <c r="B834" s="555" t="s">
        <v>331</v>
      </c>
      <c r="C834" s="554">
        <v>695</v>
      </c>
      <c r="D834" s="552">
        <v>100</v>
      </c>
      <c r="E834" s="552">
        <v>100</v>
      </c>
      <c r="F834" s="552">
        <v>0</v>
      </c>
    </row>
    <row r="835" spans="1:6" ht="15.6" x14ac:dyDescent="0.3">
      <c r="A835" s="555"/>
      <c r="B835" s="555"/>
      <c r="C835" s="554"/>
      <c r="D835" s="552"/>
      <c r="E835" s="552"/>
      <c r="F835" s="552"/>
    </row>
    <row r="836" spans="1:6" ht="15.6" x14ac:dyDescent="0.3">
      <c r="A836" s="555"/>
      <c r="B836" s="555" t="s">
        <v>449</v>
      </c>
      <c r="C836" s="554">
        <v>112000</v>
      </c>
      <c r="D836" s="552">
        <v>100</v>
      </c>
      <c r="E836" s="552">
        <v>100.00438837084201</v>
      </c>
      <c r="F836" s="553" t="s">
        <v>531</v>
      </c>
    </row>
    <row r="837" spans="1:6" ht="15.6" hidden="1" x14ac:dyDescent="0.3">
      <c r="A837" s="555"/>
      <c r="B837" s="555" t="s">
        <v>291</v>
      </c>
      <c r="C837" s="554">
        <v>7000</v>
      </c>
      <c r="D837" s="552">
        <v>100</v>
      </c>
      <c r="E837" s="552">
        <v>100</v>
      </c>
      <c r="F837" s="552">
        <v>0</v>
      </c>
    </row>
    <row r="838" spans="1:6" ht="15.6" hidden="1" x14ac:dyDescent="0.3">
      <c r="A838" s="555"/>
      <c r="B838" s="555" t="s">
        <v>329</v>
      </c>
      <c r="C838" s="554">
        <v>70000</v>
      </c>
      <c r="D838" s="552">
        <v>100</v>
      </c>
      <c r="E838" s="552">
        <v>100</v>
      </c>
      <c r="F838" s="552">
        <v>0</v>
      </c>
    </row>
    <row r="839" spans="1:6" ht="15.6" hidden="1" x14ac:dyDescent="0.3">
      <c r="A839" s="555"/>
      <c r="B839" s="555" t="s">
        <v>327</v>
      </c>
      <c r="C839" s="554">
        <v>35000</v>
      </c>
      <c r="D839" s="552">
        <v>100</v>
      </c>
      <c r="E839" s="552">
        <v>100</v>
      </c>
      <c r="F839" s="552">
        <v>0</v>
      </c>
    </row>
    <row r="840" spans="1:6" ht="15.6" hidden="1" x14ac:dyDescent="0.3">
      <c r="A840" s="555"/>
      <c r="B840" s="555" t="s">
        <v>331</v>
      </c>
      <c r="C840" s="554">
        <v>37975</v>
      </c>
      <c r="D840" s="552">
        <v>100</v>
      </c>
      <c r="E840" s="552">
        <v>100.02633311389071</v>
      </c>
      <c r="F840" s="552">
        <v>2.6333113890708582E-2</v>
      </c>
    </row>
    <row r="841" spans="1:6" ht="15.6" hidden="1" x14ac:dyDescent="0.3">
      <c r="A841" s="555"/>
      <c r="B841" s="555" t="s">
        <v>303</v>
      </c>
      <c r="C841" s="554">
        <v>350000</v>
      </c>
      <c r="D841" s="552">
        <v>100</v>
      </c>
      <c r="E841" s="552">
        <v>100</v>
      </c>
      <c r="F841" s="552">
        <v>0</v>
      </c>
    </row>
    <row r="842" spans="1:6" ht="15.6" hidden="1" x14ac:dyDescent="0.3">
      <c r="A842" s="555"/>
      <c r="B842" s="555" t="s">
        <v>305</v>
      </c>
      <c r="C842" s="554">
        <v>68000</v>
      </c>
      <c r="D842" s="552">
        <v>100</v>
      </c>
      <c r="E842" s="552">
        <v>100</v>
      </c>
      <c r="F842" s="552">
        <v>0</v>
      </c>
    </row>
    <row r="843" spans="1:6" ht="15.6" x14ac:dyDescent="0.3">
      <c r="A843" s="555"/>
      <c r="B843" s="555"/>
      <c r="C843" s="554"/>
      <c r="D843" s="552"/>
      <c r="E843" s="552"/>
      <c r="F843" s="552"/>
    </row>
    <row r="844" spans="1:6" ht="15.6" x14ac:dyDescent="0.3">
      <c r="A844" s="555"/>
      <c r="B844" s="555" t="s">
        <v>450</v>
      </c>
      <c r="C844" s="554">
        <v>669935</v>
      </c>
      <c r="D844" s="552">
        <v>100</v>
      </c>
      <c r="E844" s="552">
        <v>100</v>
      </c>
      <c r="F844" s="553" t="s">
        <v>531</v>
      </c>
    </row>
    <row r="845" spans="1:6" ht="15.6" hidden="1" x14ac:dyDescent="0.3">
      <c r="A845" s="555"/>
      <c r="B845" s="555" t="s">
        <v>291</v>
      </c>
      <c r="C845" s="554">
        <v>5600</v>
      </c>
      <c r="D845" s="552">
        <v>100</v>
      </c>
      <c r="E845" s="552">
        <v>100</v>
      </c>
      <c r="F845" s="552">
        <v>0</v>
      </c>
    </row>
    <row r="846" spans="1:6" ht="15.6" hidden="1" x14ac:dyDescent="0.3">
      <c r="A846" s="555"/>
      <c r="B846" s="555" t="s">
        <v>329</v>
      </c>
      <c r="C846" s="554">
        <v>80000</v>
      </c>
      <c r="D846" s="552">
        <v>100</v>
      </c>
      <c r="E846" s="552">
        <v>100</v>
      </c>
      <c r="F846" s="552">
        <v>0</v>
      </c>
    </row>
    <row r="847" spans="1:6" ht="15.6" hidden="1" x14ac:dyDescent="0.3">
      <c r="A847" s="555"/>
      <c r="B847" s="555" t="s">
        <v>327</v>
      </c>
      <c r="C847" s="554">
        <v>40000</v>
      </c>
      <c r="D847" s="552">
        <v>100</v>
      </c>
      <c r="E847" s="552">
        <v>100</v>
      </c>
      <c r="F847" s="552">
        <v>0</v>
      </c>
    </row>
    <row r="848" spans="1:6" ht="15.6" hidden="1" x14ac:dyDescent="0.3">
      <c r="A848" s="555"/>
      <c r="B848" s="555" t="s">
        <v>331</v>
      </c>
      <c r="C848" s="554">
        <v>43335</v>
      </c>
      <c r="D848" s="552">
        <v>100</v>
      </c>
      <c r="E848" s="552">
        <v>100</v>
      </c>
      <c r="F848" s="552">
        <v>0</v>
      </c>
    </row>
    <row r="849" spans="1:6" ht="15.6" hidden="1" x14ac:dyDescent="0.3">
      <c r="A849" s="555"/>
      <c r="B849" s="555" t="s">
        <v>303</v>
      </c>
      <c r="C849" s="554">
        <v>425000</v>
      </c>
      <c r="D849" s="552">
        <v>100</v>
      </c>
      <c r="E849" s="552">
        <v>100</v>
      </c>
      <c r="F849" s="552">
        <v>0</v>
      </c>
    </row>
    <row r="850" spans="1:6" ht="15.6" hidden="1" x14ac:dyDescent="0.3">
      <c r="A850" s="555"/>
      <c r="B850" s="555" t="s">
        <v>305</v>
      </c>
      <c r="C850" s="554">
        <v>76000</v>
      </c>
      <c r="D850" s="552">
        <v>100</v>
      </c>
      <c r="E850" s="552">
        <v>100</v>
      </c>
      <c r="F850" s="552">
        <v>0</v>
      </c>
    </row>
    <row r="851" spans="1:6" ht="15.6" x14ac:dyDescent="0.3">
      <c r="A851" s="555"/>
      <c r="B851" s="555"/>
      <c r="C851" s="554"/>
      <c r="D851" s="552"/>
      <c r="E851" s="552"/>
      <c r="F851" s="552"/>
    </row>
    <row r="852" spans="1:6" ht="15.6" x14ac:dyDescent="0.3">
      <c r="A852" s="555"/>
      <c r="B852" s="555" t="s">
        <v>451</v>
      </c>
      <c r="C852" s="554">
        <v>2355</v>
      </c>
      <c r="D852" s="552">
        <v>100</v>
      </c>
      <c r="E852" s="552">
        <v>103.89415501111891</v>
      </c>
      <c r="F852" s="552">
        <v>3.894155011118916</v>
      </c>
    </row>
    <row r="853" spans="1:6" ht="15.6" hidden="1" x14ac:dyDescent="0.3">
      <c r="A853" s="555"/>
      <c r="B853" s="555" t="s">
        <v>291</v>
      </c>
      <c r="C853" s="554">
        <v>255</v>
      </c>
      <c r="D853" s="552">
        <v>100</v>
      </c>
      <c r="E853" s="552">
        <v>100</v>
      </c>
      <c r="F853" s="552">
        <v>0</v>
      </c>
    </row>
    <row r="854" spans="1:6" ht="15.6" hidden="1" x14ac:dyDescent="0.3">
      <c r="A854" s="555"/>
      <c r="B854" s="555" t="s">
        <v>329</v>
      </c>
      <c r="C854" s="554">
        <v>220.00000000000003</v>
      </c>
      <c r="D854" s="552">
        <v>100</v>
      </c>
      <c r="E854" s="552">
        <v>113.63636363636363</v>
      </c>
      <c r="F854" s="552">
        <v>13.636363636363624</v>
      </c>
    </row>
    <row r="855" spans="1:6" ht="15.6" hidden="1" x14ac:dyDescent="0.3">
      <c r="A855" s="555"/>
      <c r="B855" s="555" t="s">
        <v>327</v>
      </c>
      <c r="C855" s="554">
        <v>229.99999999999997</v>
      </c>
      <c r="D855" s="552">
        <v>100</v>
      </c>
      <c r="E855" s="552">
        <v>106.5217391304348</v>
      </c>
      <c r="F855" s="552">
        <v>6.5217391304347894</v>
      </c>
    </row>
    <row r="856" spans="1:6" ht="15.6" hidden="1" x14ac:dyDescent="0.3">
      <c r="A856" s="555"/>
      <c r="B856" s="555" t="s">
        <v>311</v>
      </c>
      <c r="C856" s="554">
        <v>1400</v>
      </c>
      <c r="D856" s="552">
        <v>100</v>
      </c>
      <c r="E856" s="552">
        <v>100</v>
      </c>
      <c r="F856" s="552">
        <v>0</v>
      </c>
    </row>
    <row r="857" spans="1:6" ht="15.6" hidden="1" x14ac:dyDescent="0.3">
      <c r="A857" s="555"/>
      <c r="B857" s="555" t="s">
        <v>302</v>
      </c>
      <c r="C857" s="554">
        <v>250</v>
      </c>
      <c r="D857" s="552">
        <v>100</v>
      </c>
      <c r="E857" s="552">
        <v>100</v>
      </c>
      <c r="F857" s="552">
        <v>0</v>
      </c>
    </row>
    <row r="858" spans="1:6" ht="15.6" x14ac:dyDescent="0.3">
      <c r="A858" s="555"/>
      <c r="B858" s="555"/>
      <c r="C858" s="554"/>
      <c r="D858" s="552"/>
      <c r="E858" s="552"/>
      <c r="F858" s="552"/>
    </row>
    <row r="859" spans="1:6" ht="15.6" x14ac:dyDescent="0.3">
      <c r="A859" s="555"/>
      <c r="B859" s="555" t="s">
        <v>452</v>
      </c>
      <c r="C859" s="554">
        <v>200</v>
      </c>
      <c r="D859" s="552">
        <v>100</v>
      </c>
      <c r="E859" s="552">
        <v>100</v>
      </c>
      <c r="F859" s="553" t="s">
        <v>531</v>
      </c>
    </row>
    <row r="860" spans="1:6" ht="15.6" hidden="1" x14ac:dyDescent="0.3">
      <c r="A860" s="555" t="s">
        <v>18</v>
      </c>
      <c r="B860" s="555" t="s">
        <v>302</v>
      </c>
      <c r="C860" s="554">
        <v>200</v>
      </c>
      <c r="D860" s="552">
        <v>100</v>
      </c>
      <c r="E860" s="552">
        <v>100</v>
      </c>
      <c r="F860" s="552">
        <v>0</v>
      </c>
    </row>
    <row r="861" spans="1:6" ht="15.6" x14ac:dyDescent="0.3">
      <c r="A861" s="555"/>
      <c r="B861" s="555"/>
      <c r="C861" s="554"/>
      <c r="D861" s="552"/>
      <c r="E861" s="552"/>
      <c r="F861" s="552"/>
    </row>
    <row r="862" spans="1:6" ht="15" customHeight="1" x14ac:dyDescent="0.3">
      <c r="A862" s="555"/>
      <c r="B862" s="555" t="s">
        <v>546</v>
      </c>
      <c r="C862" s="554">
        <v>131552.18</v>
      </c>
      <c r="D862" s="552">
        <v>100</v>
      </c>
      <c r="E862" s="552">
        <v>105.62</v>
      </c>
      <c r="F862" s="552">
        <v>5.6200000000000028</v>
      </c>
    </row>
    <row r="863" spans="1:6" ht="15.6" x14ac:dyDescent="0.3">
      <c r="A863" s="555"/>
      <c r="B863" s="555"/>
      <c r="C863" s="554"/>
      <c r="D863" s="552"/>
      <c r="E863" s="552"/>
      <c r="F863" s="552"/>
    </row>
    <row r="864" spans="1:6" ht="15.6" x14ac:dyDescent="0.3">
      <c r="A864" s="555"/>
      <c r="B864" s="555" t="s">
        <v>453</v>
      </c>
      <c r="C864" s="554">
        <v>9791.9500000000007</v>
      </c>
      <c r="D864" s="552">
        <v>100</v>
      </c>
      <c r="E864" s="552">
        <v>103.36611082835093</v>
      </c>
      <c r="F864" s="552">
        <v>3.3661108283509211</v>
      </c>
    </row>
    <row r="865" spans="1:6" ht="15.6" x14ac:dyDescent="0.3">
      <c r="A865" s="555"/>
      <c r="B865" s="555"/>
      <c r="C865" s="554"/>
      <c r="D865" s="552"/>
      <c r="E865" s="552"/>
      <c r="F865" s="552"/>
    </row>
    <row r="866" spans="1:6" ht="15.6" x14ac:dyDescent="0.3">
      <c r="A866" s="555"/>
      <c r="B866" s="555" t="s">
        <v>454</v>
      </c>
      <c r="C866" s="554">
        <v>3419.85</v>
      </c>
      <c r="D866" s="552">
        <v>100</v>
      </c>
      <c r="E866" s="552">
        <v>102.73996951841376</v>
      </c>
      <c r="F866" s="552">
        <v>2.739969518413754</v>
      </c>
    </row>
    <row r="867" spans="1:6" ht="15.6" x14ac:dyDescent="0.3">
      <c r="A867" s="555"/>
      <c r="B867" s="555"/>
      <c r="C867" s="554"/>
      <c r="D867" s="552"/>
      <c r="E867" s="552"/>
      <c r="F867" s="552"/>
    </row>
    <row r="868" spans="1:6" ht="15.6" x14ac:dyDescent="0.3">
      <c r="A868" s="555"/>
      <c r="B868" s="555" t="s">
        <v>455</v>
      </c>
      <c r="C868" s="554">
        <v>3419.85</v>
      </c>
      <c r="D868" s="552">
        <v>100</v>
      </c>
      <c r="E868" s="552">
        <v>106.27966113904586</v>
      </c>
      <c r="F868" s="552">
        <v>6.2796611390458557</v>
      </c>
    </row>
    <row r="869" spans="1:6" ht="15.6" hidden="1" x14ac:dyDescent="0.3">
      <c r="A869" s="555" t="s">
        <v>18</v>
      </c>
      <c r="B869" s="555" t="s">
        <v>332</v>
      </c>
      <c r="C869" s="554">
        <v>33.75</v>
      </c>
      <c r="D869" s="552">
        <v>100</v>
      </c>
      <c r="E869" s="552">
        <v>111.11111111111111</v>
      </c>
      <c r="F869" s="552">
        <v>11.111111111111116</v>
      </c>
    </row>
    <row r="870" spans="1:6" ht="15.6" hidden="1" x14ac:dyDescent="0.3">
      <c r="A870" s="555" t="s">
        <v>18</v>
      </c>
      <c r="B870" s="555" t="s">
        <v>307</v>
      </c>
      <c r="C870" s="554">
        <v>430</v>
      </c>
      <c r="D870" s="552">
        <v>100</v>
      </c>
      <c r="E870" s="552">
        <v>110.00000000000001</v>
      </c>
      <c r="F870" s="552">
        <v>10.000000000000009</v>
      </c>
    </row>
    <row r="871" spans="1:6" ht="15.6" hidden="1" x14ac:dyDescent="0.3">
      <c r="A871" s="555" t="s">
        <v>18</v>
      </c>
      <c r="B871" s="555" t="s">
        <v>313</v>
      </c>
      <c r="C871" s="554">
        <v>5</v>
      </c>
      <c r="D871" s="552">
        <v>100</v>
      </c>
      <c r="E871" s="552">
        <v>100</v>
      </c>
      <c r="F871" s="552">
        <v>0</v>
      </c>
    </row>
    <row r="872" spans="1:6" ht="15.6" hidden="1" x14ac:dyDescent="0.3">
      <c r="A872" s="555" t="s">
        <v>18</v>
      </c>
      <c r="B872" s="555" t="s">
        <v>309</v>
      </c>
      <c r="C872" s="554">
        <v>180</v>
      </c>
      <c r="D872" s="552">
        <v>100</v>
      </c>
      <c r="E872" s="552">
        <v>108.33333333333333</v>
      </c>
      <c r="F872" s="552">
        <v>8.333333333333325</v>
      </c>
    </row>
    <row r="873" spans="1:6" ht="15.6" hidden="1" x14ac:dyDescent="0.3">
      <c r="A873" s="555" t="s">
        <v>18</v>
      </c>
      <c r="B873" s="555" t="s">
        <v>306</v>
      </c>
      <c r="C873" s="554">
        <v>607.5</v>
      </c>
      <c r="D873" s="552">
        <v>100</v>
      </c>
      <c r="E873" s="552">
        <v>122.22222222222223</v>
      </c>
      <c r="F873" s="552">
        <v>22.222222222222232</v>
      </c>
    </row>
    <row r="874" spans="1:6" ht="15.6" hidden="1" x14ac:dyDescent="0.3">
      <c r="A874" s="555" t="s">
        <v>18</v>
      </c>
      <c r="B874" s="555" t="s">
        <v>295</v>
      </c>
      <c r="C874" s="554">
        <v>813</v>
      </c>
      <c r="D874" s="552">
        <v>100</v>
      </c>
      <c r="E874" s="552">
        <v>109.99999999999999</v>
      </c>
      <c r="F874" s="552">
        <v>9.9999999999999858</v>
      </c>
    </row>
    <row r="875" spans="1:6" ht="15.6" hidden="1" x14ac:dyDescent="0.3">
      <c r="A875" s="555" t="s">
        <v>18</v>
      </c>
      <c r="B875" s="555" t="s">
        <v>298</v>
      </c>
      <c r="C875" s="554">
        <v>325</v>
      </c>
      <c r="D875" s="552">
        <v>100</v>
      </c>
      <c r="E875" s="552">
        <v>100</v>
      </c>
      <c r="F875" s="552">
        <v>0</v>
      </c>
    </row>
    <row r="876" spans="1:6" ht="15.6" hidden="1" x14ac:dyDescent="0.3">
      <c r="A876" s="555" t="s">
        <v>18</v>
      </c>
      <c r="B876" s="555" t="s">
        <v>299</v>
      </c>
      <c r="C876" s="554">
        <v>399</v>
      </c>
      <c r="D876" s="552">
        <v>100</v>
      </c>
      <c r="E876" s="552">
        <v>100</v>
      </c>
      <c r="F876" s="552">
        <v>0</v>
      </c>
    </row>
    <row r="877" spans="1:6" ht="15.6" hidden="1" x14ac:dyDescent="0.3">
      <c r="A877" s="555" t="s">
        <v>18</v>
      </c>
      <c r="B877" s="555" t="s">
        <v>301</v>
      </c>
      <c r="C877" s="554">
        <v>150</v>
      </c>
      <c r="D877" s="552">
        <v>100</v>
      </c>
      <c r="E877" s="552">
        <v>116.66666666666667</v>
      </c>
      <c r="F877" s="552">
        <v>16.666666666666675</v>
      </c>
    </row>
    <row r="878" spans="1:6" ht="15.6" hidden="1" x14ac:dyDescent="0.3">
      <c r="A878" s="555" t="s">
        <v>18</v>
      </c>
      <c r="B878" s="555" t="s">
        <v>302</v>
      </c>
      <c r="C878" s="554">
        <v>130</v>
      </c>
      <c r="D878" s="552">
        <v>100</v>
      </c>
      <c r="E878" s="552">
        <v>100</v>
      </c>
      <c r="F878" s="552">
        <v>0</v>
      </c>
    </row>
    <row r="879" spans="1:6" ht="15.6" hidden="1" x14ac:dyDescent="0.3">
      <c r="A879" s="555" t="s">
        <v>18</v>
      </c>
      <c r="B879" s="555" t="s">
        <v>304</v>
      </c>
      <c r="C879" s="554">
        <v>106.60000000000001</v>
      </c>
      <c r="D879" s="552">
        <v>100</v>
      </c>
      <c r="E879" s="552">
        <v>100</v>
      </c>
      <c r="F879" s="552">
        <v>0</v>
      </c>
    </row>
    <row r="880" spans="1:6" ht="15.6" hidden="1" x14ac:dyDescent="0.3">
      <c r="A880" s="555" t="s">
        <v>18</v>
      </c>
      <c r="B880" s="555" t="s">
        <v>316</v>
      </c>
      <c r="C880" s="554">
        <v>240</v>
      </c>
      <c r="D880" s="552">
        <v>100</v>
      </c>
      <c r="E880" s="552">
        <v>100</v>
      </c>
      <c r="F880" s="552">
        <v>0</v>
      </c>
    </row>
    <row r="881" spans="1:6" ht="15.6" x14ac:dyDescent="0.3">
      <c r="A881" s="555"/>
      <c r="B881" s="555"/>
      <c r="C881" s="554"/>
      <c r="D881" s="552"/>
      <c r="E881" s="552"/>
      <c r="F881" s="552"/>
    </row>
    <row r="882" spans="1:6" ht="15.6" x14ac:dyDescent="0.3">
      <c r="A882" s="555"/>
      <c r="B882" s="555" t="s">
        <v>456</v>
      </c>
      <c r="C882" s="554">
        <v>6372.1</v>
      </c>
      <c r="D882" s="552">
        <v>100</v>
      </c>
      <c r="E882" s="552">
        <v>101.46825373332437</v>
      </c>
      <c r="F882" s="552">
        <v>1.4682537333243761</v>
      </c>
    </row>
    <row r="883" spans="1:6" ht="15.6" x14ac:dyDescent="0.3">
      <c r="A883" s="555"/>
      <c r="B883" s="555"/>
      <c r="C883" s="554"/>
      <c r="D883" s="552"/>
      <c r="E883" s="552"/>
      <c r="F883" s="552"/>
    </row>
    <row r="884" spans="1:6" ht="15.6" x14ac:dyDescent="0.3">
      <c r="A884" s="556"/>
      <c r="B884" s="555" t="s">
        <v>457</v>
      </c>
      <c r="C884" s="554">
        <v>5045.5200000000004</v>
      </c>
      <c r="D884" s="552">
        <v>100</v>
      </c>
      <c r="E884" s="552">
        <v>106.32045025948938</v>
      </c>
      <c r="F884" s="552">
        <v>6.3204502594893741</v>
      </c>
    </row>
    <row r="885" spans="1:6" ht="15.6" hidden="1" x14ac:dyDescent="0.3">
      <c r="A885" s="556"/>
      <c r="B885" s="555" t="s">
        <v>307</v>
      </c>
      <c r="C885" s="554">
        <v>3780</v>
      </c>
      <c r="D885" s="552">
        <v>100</v>
      </c>
      <c r="E885" s="552">
        <v>100</v>
      </c>
      <c r="F885" s="552">
        <v>0</v>
      </c>
    </row>
    <row r="886" spans="1:6" ht="15.6" hidden="1" x14ac:dyDescent="0.3">
      <c r="A886" s="556"/>
      <c r="B886" s="555" t="s">
        <v>306</v>
      </c>
      <c r="C886" s="554">
        <v>81</v>
      </c>
      <c r="D886" s="552">
        <v>100</v>
      </c>
      <c r="E886" s="552">
        <v>144.44444444444443</v>
      </c>
      <c r="F886" s="552">
        <v>44.444444444444422</v>
      </c>
    </row>
    <row r="887" spans="1:6" ht="15.6" hidden="1" x14ac:dyDescent="0.3">
      <c r="A887" s="556"/>
      <c r="B887" s="555" t="s">
        <v>295</v>
      </c>
      <c r="C887" s="554">
        <v>106.56</v>
      </c>
      <c r="D887" s="552">
        <v>100</v>
      </c>
      <c r="E887" s="552">
        <v>100</v>
      </c>
      <c r="F887" s="552">
        <v>0</v>
      </c>
    </row>
    <row r="888" spans="1:6" ht="15.6" hidden="1" x14ac:dyDescent="0.3">
      <c r="A888" s="556"/>
      <c r="B888" s="555" t="s">
        <v>317</v>
      </c>
      <c r="C888" s="554">
        <v>70</v>
      </c>
      <c r="D888" s="552">
        <v>100</v>
      </c>
      <c r="E888" s="552">
        <v>100</v>
      </c>
      <c r="F888" s="552">
        <v>0</v>
      </c>
    </row>
    <row r="889" spans="1:6" ht="15.6" hidden="1" x14ac:dyDescent="0.3">
      <c r="A889" s="556"/>
      <c r="B889" s="555" t="s">
        <v>297</v>
      </c>
      <c r="C889" s="554">
        <v>417.59999999999997</v>
      </c>
      <c r="D889" s="552">
        <v>100</v>
      </c>
      <c r="E889" s="552">
        <v>100</v>
      </c>
      <c r="F889" s="552">
        <v>0</v>
      </c>
    </row>
    <row r="890" spans="1:6" ht="15.6" hidden="1" x14ac:dyDescent="0.3">
      <c r="A890" s="556"/>
      <c r="B890" s="555" t="s">
        <v>302</v>
      </c>
      <c r="C890" s="554">
        <v>158</v>
      </c>
      <c r="D890" s="552">
        <v>100</v>
      </c>
      <c r="E890" s="552">
        <v>100</v>
      </c>
      <c r="F890" s="552">
        <v>0</v>
      </c>
    </row>
    <row r="891" spans="1:6" ht="15.6" x14ac:dyDescent="0.3">
      <c r="A891" s="556"/>
      <c r="B891" s="555"/>
      <c r="C891" s="554"/>
      <c r="D891" s="552"/>
      <c r="E891" s="552"/>
      <c r="F891" s="552"/>
    </row>
    <row r="892" spans="1:6" ht="15.6" x14ac:dyDescent="0.3">
      <c r="A892" s="556"/>
      <c r="B892" s="555" t="s">
        <v>458</v>
      </c>
      <c r="C892" s="554">
        <v>216.18</v>
      </c>
      <c r="D892" s="552">
        <v>100</v>
      </c>
      <c r="E892" s="552">
        <v>97.400374642529698</v>
      </c>
      <c r="F892" s="552">
        <v>-2.5996253574703032</v>
      </c>
    </row>
    <row r="893" spans="1:6" ht="15.6" hidden="1" x14ac:dyDescent="0.3">
      <c r="A893" s="556"/>
      <c r="B893" s="555" t="s">
        <v>308</v>
      </c>
      <c r="C893" s="554">
        <v>7.38</v>
      </c>
      <c r="D893" s="552">
        <v>100</v>
      </c>
      <c r="E893" s="552">
        <v>100</v>
      </c>
      <c r="F893" s="552">
        <v>0</v>
      </c>
    </row>
    <row r="894" spans="1:6" ht="15.6" hidden="1" x14ac:dyDescent="0.3">
      <c r="A894" s="556"/>
      <c r="B894" s="555" t="s">
        <v>306</v>
      </c>
      <c r="C894" s="554">
        <v>60</v>
      </c>
      <c r="D894" s="552">
        <v>100</v>
      </c>
      <c r="E894" s="552">
        <v>90</v>
      </c>
      <c r="F894" s="552">
        <v>-9.9999999999999982</v>
      </c>
    </row>
    <row r="895" spans="1:6" ht="15.6" hidden="1" x14ac:dyDescent="0.3">
      <c r="A895" s="556"/>
      <c r="B895" s="555" t="s">
        <v>295</v>
      </c>
      <c r="C895" s="554">
        <v>93</v>
      </c>
      <c r="D895" s="552">
        <v>100</v>
      </c>
      <c r="E895" s="552">
        <v>100</v>
      </c>
      <c r="F895" s="552">
        <v>0</v>
      </c>
    </row>
    <row r="896" spans="1:6" ht="15.6" hidden="1" x14ac:dyDescent="0.3">
      <c r="A896" s="556"/>
      <c r="B896" s="555" t="s">
        <v>297</v>
      </c>
      <c r="C896" s="554">
        <v>55.800000000000004</v>
      </c>
      <c r="D896" s="552">
        <v>100</v>
      </c>
      <c r="E896" s="552">
        <v>100</v>
      </c>
      <c r="F896" s="552">
        <v>0</v>
      </c>
    </row>
    <row r="897" spans="1:6" ht="15.6" x14ac:dyDescent="0.3">
      <c r="A897" s="556"/>
      <c r="B897" s="555"/>
      <c r="C897" s="554"/>
      <c r="D897" s="552"/>
      <c r="E897" s="552"/>
      <c r="F897" s="552"/>
    </row>
    <row r="898" spans="1:6" ht="15.6" x14ac:dyDescent="0.3">
      <c r="A898" s="556"/>
      <c r="B898" s="555" t="s">
        <v>459</v>
      </c>
      <c r="C898" s="554">
        <v>1110.4000000000001</v>
      </c>
      <c r="D898" s="552">
        <v>100</v>
      </c>
      <c r="E898" s="552">
        <v>100</v>
      </c>
      <c r="F898" s="553" t="s">
        <v>531</v>
      </c>
    </row>
    <row r="899" spans="1:6" ht="15.6" hidden="1" x14ac:dyDescent="0.3">
      <c r="A899" s="555"/>
      <c r="B899" s="555" t="s">
        <v>308</v>
      </c>
      <c r="C899" s="554">
        <v>395.4</v>
      </c>
      <c r="D899" s="552">
        <v>100</v>
      </c>
      <c r="E899" s="552">
        <v>100</v>
      </c>
      <c r="F899" s="552">
        <v>0</v>
      </c>
    </row>
    <row r="900" spans="1:6" ht="15.6" hidden="1" x14ac:dyDescent="0.3">
      <c r="A900" s="555"/>
      <c r="B900" s="555" t="s">
        <v>294</v>
      </c>
      <c r="C900" s="554">
        <v>225</v>
      </c>
      <c r="D900" s="552">
        <v>100</v>
      </c>
      <c r="E900" s="552">
        <v>100</v>
      </c>
      <c r="F900" s="552">
        <v>0</v>
      </c>
    </row>
    <row r="901" spans="1:6" ht="15.6" hidden="1" x14ac:dyDescent="0.3">
      <c r="A901" s="555"/>
      <c r="B901" s="555" t="s">
        <v>309</v>
      </c>
      <c r="C901" s="554">
        <v>235</v>
      </c>
      <c r="D901" s="552">
        <v>100</v>
      </c>
      <c r="E901" s="552">
        <v>100</v>
      </c>
      <c r="F901" s="552">
        <v>0</v>
      </c>
    </row>
    <row r="902" spans="1:6" ht="15.6" hidden="1" x14ac:dyDescent="0.3">
      <c r="A902" s="555"/>
      <c r="B902" s="555" t="s">
        <v>295</v>
      </c>
      <c r="C902" s="554">
        <v>255</v>
      </c>
      <c r="D902" s="552">
        <v>100</v>
      </c>
      <c r="E902" s="552">
        <v>100</v>
      </c>
      <c r="F902" s="552">
        <v>0</v>
      </c>
    </row>
    <row r="903" spans="1:6" ht="15.6" hidden="1" x14ac:dyDescent="0.3">
      <c r="A903" s="555"/>
      <c r="B903" s="555" t="s">
        <v>333</v>
      </c>
      <c r="C903" s="554">
        <v>234</v>
      </c>
      <c r="D903" s="552">
        <v>100</v>
      </c>
      <c r="E903" s="552">
        <v>100</v>
      </c>
      <c r="F903" s="552">
        <v>0</v>
      </c>
    </row>
    <row r="904" spans="1:6" ht="15.6" hidden="1" x14ac:dyDescent="0.3">
      <c r="A904" s="555"/>
      <c r="B904" s="555" t="s">
        <v>298</v>
      </c>
      <c r="C904" s="554">
        <v>1650</v>
      </c>
      <c r="D904" s="552">
        <v>100</v>
      </c>
      <c r="E904" s="552">
        <v>100</v>
      </c>
      <c r="F904" s="552">
        <v>0</v>
      </c>
    </row>
    <row r="905" spans="1:6" ht="15.6" hidden="1" x14ac:dyDescent="0.3">
      <c r="A905" s="555"/>
      <c r="B905" s="555" t="s">
        <v>299</v>
      </c>
      <c r="C905" s="554">
        <v>922.6</v>
      </c>
      <c r="D905" s="552">
        <v>100</v>
      </c>
      <c r="E905" s="552">
        <v>100</v>
      </c>
      <c r="F905" s="552">
        <v>0</v>
      </c>
    </row>
    <row r="906" spans="1:6" ht="15.6" hidden="1" x14ac:dyDescent="0.3">
      <c r="A906" s="555"/>
      <c r="B906" s="555" t="s">
        <v>302</v>
      </c>
      <c r="C906" s="554">
        <v>198</v>
      </c>
      <c r="D906" s="552">
        <v>100</v>
      </c>
      <c r="E906" s="552">
        <v>100</v>
      </c>
      <c r="F906" s="552">
        <v>0</v>
      </c>
    </row>
    <row r="907" spans="1:6" ht="15.6" x14ac:dyDescent="0.3">
      <c r="A907" s="555"/>
      <c r="B907" s="555"/>
      <c r="C907" s="554"/>
      <c r="D907" s="552"/>
      <c r="E907" s="552"/>
      <c r="F907" s="552"/>
    </row>
    <row r="908" spans="1:6" ht="15.6" x14ac:dyDescent="0.3">
      <c r="A908" s="555"/>
      <c r="B908" s="555" t="s">
        <v>460</v>
      </c>
      <c r="C908" s="554">
        <v>78064.610000000015</v>
      </c>
      <c r="D908" s="552">
        <v>100</v>
      </c>
      <c r="E908" s="552">
        <v>102.56569299057492</v>
      </c>
      <c r="F908" s="552">
        <v>2.5656929905749193</v>
      </c>
    </row>
    <row r="909" spans="1:6" ht="15.6" x14ac:dyDescent="0.3">
      <c r="A909" s="555"/>
      <c r="B909" s="555"/>
      <c r="C909" s="554"/>
      <c r="D909" s="552"/>
      <c r="E909" s="552"/>
      <c r="F909" s="552"/>
    </row>
    <row r="910" spans="1:6" ht="15.6" x14ac:dyDescent="0.3">
      <c r="A910" s="555"/>
      <c r="B910" s="555" t="s">
        <v>461</v>
      </c>
      <c r="C910" s="554">
        <v>7411.6</v>
      </c>
      <c r="D910" s="552">
        <v>100</v>
      </c>
      <c r="E910" s="552">
        <v>101.55998515701201</v>
      </c>
      <c r="F910" s="552">
        <v>1.5599851570120116</v>
      </c>
    </row>
    <row r="911" spans="1:6" ht="15.6" x14ac:dyDescent="0.3">
      <c r="A911" s="555"/>
      <c r="B911" s="555"/>
      <c r="C911" s="554"/>
      <c r="D911" s="552"/>
      <c r="E911" s="552"/>
      <c r="F911" s="552"/>
    </row>
    <row r="912" spans="1:6" ht="15.6" x14ac:dyDescent="0.3">
      <c r="A912" s="556"/>
      <c r="B912" s="555" t="s">
        <v>462</v>
      </c>
      <c r="C912" s="554">
        <v>3859.05</v>
      </c>
      <c r="D912" s="552">
        <v>100</v>
      </c>
      <c r="E912" s="552">
        <v>102.03270897417624</v>
      </c>
      <c r="F912" s="552">
        <v>2.032708974176245</v>
      </c>
    </row>
    <row r="913" spans="1:6" ht="15.6" hidden="1" x14ac:dyDescent="0.3">
      <c r="A913" s="556"/>
      <c r="B913" s="555" t="s">
        <v>293</v>
      </c>
      <c r="C913" s="554">
        <v>225</v>
      </c>
      <c r="D913" s="552">
        <v>100</v>
      </c>
      <c r="E913" s="552">
        <v>100</v>
      </c>
      <c r="F913" s="552">
        <v>0</v>
      </c>
    </row>
    <row r="914" spans="1:6" ht="15.6" hidden="1" x14ac:dyDescent="0.3">
      <c r="A914" s="556"/>
      <c r="B914" s="555" t="s">
        <v>307</v>
      </c>
      <c r="C914" s="554">
        <v>1881.6000000000001</v>
      </c>
      <c r="D914" s="552">
        <v>100</v>
      </c>
      <c r="E914" s="552">
        <v>100</v>
      </c>
      <c r="F914" s="552">
        <v>0</v>
      </c>
    </row>
    <row r="915" spans="1:6" ht="15.6" hidden="1" x14ac:dyDescent="0.3">
      <c r="A915" s="556"/>
      <c r="B915" s="555" t="s">
        <v>309</v>
      </c>
      <c r="C915" s="554">
        <v>192</v>
      </c>
      <c r="D915" s="552">
        <v>100</v>
      </c>
      <c r="E915" s="552">
        <v>100</v>
      </c>
      <c r="F915" s="552">
        <v>0</v>
      </c>
    </row>
    <row r="916" spans="1:6" ht="15.6" hidden="1" x14ac:dyDescent="0.3">
      <c r="A916" s="556"/>
      <c r="B916" s="555" t="s">
        <v>310</v>
      </c>
      <c r="C916" s="554">
        <v>275</v>
      </c>
      <c r="D916" s="552">
        <v>100</v>
      </c>
      <c r="E916" s="552">
        <v>107.27272727272728</v>
      </c>
      <c r="F916" s="552">
        <v>7.2727272727272751</v>
      </c>
    </row>
    <row r="917" spans="1:6" ht="15.6" hidden="1" x14ac:dyDescent="0.3">
      <c r="A917" s="556"/>
      <c r="B917" s="555" t="s">
        <v>334</v>
      </c>
      <c r="C917" s="554">
        <v>337.5</v>
      </c>
      <c r="D917" s="552">
        <v>100</v>
      </c>
      <c r="E917" s="552">
        <v>100</v>
      </c>
      <c r="F917" s="552">
        <v>0</v>
      </c>
    </row>
    <row r="918" spans="1:6" ht="15.6" hidden="1" x14ac:dyDescent="0.3">
      <c r="A918" s="556"/>
      <c r="B918" s="555" t="s">
        <v>299</v>
      </c>
      <c r="C918" s="554">
        <v>112.5</v>
      </c>
      <c r="D918" s="552">
        <v>100</v>
      </c>
      <c r="E918" s="552">
        <v>100</v>
      </c>
      <c r="F918" s="552">
        <v>0</v>
      </c>
    </row>
    <row r="919" spans="1:6" ht="15.6" hidden="1" x14ac:dyDescent="0.3">
      <c r="A919" s="556"/>
      <c r="B919" s="555" t="s">
        <v>300</v>
      </c>
      <c r="C919" s="554">
        <v>250</v>
      </c>
      <c r="D919" s="552">
        <v>100</v>
      </c>
      <c r="E919" s="552">
        <v>114.00000000000001</v>
      </c>
      <c r="F919" s="552">
        <v>14.000000000000012</v>
      </c>
    </row>
    <row r="920" spans="1:6" ht="15.6" hidden="1" x14ac:dyDescent="0.3">
      <c r="A920" s="556"/>
      <c r="B920" s="555" t="s">
        <v>301</v>
      </c>
      <c r="C920" s="554">
        <v>250</v>
      </c>
      <c r="D920" s="552">
        <v>100</v>
      </c>
      <c r="E920" s="552">
        <v>100</v>
      </c>
      <c r="F920" s="552">
        <v>0</v>
      </c>
    </row>
    <row r="921" spans="1:6" ht="15.6" hidden="1" x14ac:dyDescent="0.3">
      <c r="A921" s="556"/>
      <c r="B921" s="555" t="s">
        <v>304</v>
      </c>
      <c r="C921" s="554">
        <v>297.95000000000005</v>
      </c>
      <c r="D921" s="552">
        <v>100</v>
      </c>
      <c r="E921" s="552">
        <v>100</v>
      </c>
      <c r="F921" s="552">
        <v>0</v>
      </c>
    </row>
    <row r="922" spans="1:6" ht="15.6" hidden="1" x14ac:dyDescent="0.3">
      <c r="A922" s="556"/>
      <c r="B922" s="555" t="s">
        <v>305</v>
      </c>
      <c r="C922" s="554">
        <v>37.5</v>
      </c>
      <c r="D922" s="552">
        <v>100</v>
      </c>
      <c r="E922" s="552">
        <v>100</v>
      </c>
      <c r="F922" s="552">
        <v>0</v>
      </c>
    </row>
    <row r="923" spans="1:6" ht="15.6" x14ac:dyDescent="0.3">
      <c r="A923" s="556"/>
      <c r="B923" s="555"/>
      <c r="C923" s="554"/>
      <c r="D923" s="552"/>
      <c r="E923" s="552"/>
      <c r="F923" s="552"/>
    </row>
    <row r="924" spans="1:6" ht="15.6" x14ac:dyDescent="0.3">
      <c r="A924" s="556"/>
      <c r="B924" s="555" t="s">
        <v>463</v>
      </c>
      <c r="C924" s="554">
        <v>3552.55</v>
      </c>
      <c r="D924" s="552">
        <v>100</v>
      </c>
      <c r="E924" s="552">
        <v>100</v>
      </c>
      <c r="F924" s="553" t="s">
        <v>531</v>
      </c>
    </row>
    <row r="925" spans="1:6" ht="15.6" hidden="1" x14ac:dyDescent="0.3">
      <c r="A925" s="556" t="s">
        <v>18</v>
      </c>
      <c r="B925" s="555" t="s">
        <v>307</v>
      </c>
      <c r="C925" s="554">
        <v>2225</v>
      </c>
      <c r="D925" s="552">
        <v>100</v>
      </c>
      <c r="E925" s="552">
        <v>100</v>
      </c>
      <c r="F925" s="552">
        <v>0</v>
      </c>
    </row>
    <row r="926" spans="1:6" ht="15.6" hidden="1" x14ac:dyDescent="0.3">
      <c r="A926" s="556" t="s">
        <v>18</v>
      </c>
      <c r="B926" s="555" t="s">
        <v>314</v>
      </c>
      <c r="C926" s="554">
        <v>45</v>
      </c>
      <c r="D926" s="552">
        <v>100</v>
      </c>
      <c r="E926" s="552">
        <v>100</v>
      </c>
      <c r="F926" s="552">
        <v>0</v>
      </c>
    </row>
    <row r="927" spans="1:6" ht="15.6" hidden="1" x14ac:dyDescent="0.3">
      <c r="A927" s="556" t="s">
        <v>18</v>
      </c>
      <c r="B927" s="555" t="s">
        <v>299</v>
      </c>
      <c r="C927" s="554">
        <v>1282.5500000000002</v>
      </c>
      <c r="D927" s="552">
        <v>100</v>
      </c>
      <c r="E927" s="552">
        <v>100</v>
      </c>
      <c r="F927" s="552">
        <v>0</v>
      </c>
    </row>
    <row r="928" spans="1:6" ht="15.6" x14ac:dyDescent="0.3">
      <c r="A928" s="556"/>
      <c r="B928" s="555"/>
      <c r="C928" s="554"/>
      <c r="D928" s="552"/>
      <c r="E928" s="552"/>
      <c r="F928" s="552"/>
    </row>
    <row r="929" spans="1:6" ht="15.6" x14ac:dyDescent="0.3">
      <c r="A929" s="556"/>
      <c r="B929" s="555" t="s">
        <v>464</v>
      </c>
      <c r="C929" s="554">
        <v>70653.010000000009</v>
      </c>
      <c r="D929" s="552">
        <v>100</v>
      </c>
      <c r="E929" s="552">
        <v>102.96460989086542</v>
      </c>
      <c r="F929" s="552">
        <v>2.9646098908654217</v>
      </c>
    </row>
    <row r="930" spans="1:6" ht="15.6" x14ac:dyDescent="0.3">
      <c r="A930" s="556"/>
      <c r="B930" s="555"/>
      <c r="C930" s="554"/>
      <c r="D930" s="552"/>
      <c r="E930" s="552"/>
      <c r="F930" s="552"/>
    </row>
    <row r="931" spans="1:6" ht="15.6" x14ac:dyDescent="0.3">
      <c r="A931" s="556"/>
      <c r="B931" s="555" t="s">
        <v>465</v>
      </c>
      <c r="C931" s="554">
        <v>509.86999999999995</v>
      </c>
      <c r="D931" s="552">
        <v>100</v>
      </c>
      <c r="E931" s="552">
        <v>100</v>
      </c>
      <c r="F931" s="553" t="s">
        <v>531</v>
      </c>
    </row>
    <row r="932" spans="1:6" ht="15.6" hidden="1" x14ac:dyDescent="0.3">
      <c r="A932" s="556"/>
      <c r="B932" s="555" t="s">
        <v>309</v>
      </c>
      <c r="C932" s="554">
        <v>97.5</v>
      </c>
      <c r="D932" s="552">
        <v>100</v>
      </c>
      <c r="E932" s="552">
        <v>100</v>
      </c>
      <c r="F932" s="552">
        <v>0</v>
      </c>
    </row>
    <row r="933" spans="1:6" ht="15.6" hidden="1" x14ac:dyDescent="0.3">
      <c r="A933" s="556"/>
      <c r="B933" s="555" t="s">
        <v>295</v>
      </c>
      <c r="C933" s="554">
        <v>80.289999999999992</v>
      </c>
      <c r="D933" s="552">
        <v>100</v>
      </c>
      <c r="E933" s="552">
        <v>100</v>
      </c>
      <c r="F933" s="552">
        <v>0</v>
      </c>
    </row>
    <row r="934" spans="1:6" ht="15.6" hidden="1" x14ac:dyDescent="0.3">
      <c r="A934" s="556"/>
      <c r="B934" s="555" t="s">
        <v>334</v>
      </c>
      <c r="C934" s="554">
        <v>140</v>
      </c>
      <c r="D934" s="552">
        <v>100</v>
      </c>
      <c r="E934" s="552">
        <v>100</v>
      </c>
      <c r="F934" s="552">
        <v>0</v>
      </c>
    </row>
    <row r="935" spans="1:6" ht="15.6" hidden="1" x14ac:dyDescent="0.3">
      <c r="A935" s="556"/>
      <c r="B935" s="555" t="s">
        <v>297</v>
      </c>
      <c r="C935" s="554">
        <v>18.13</v>
      </c>
      <c r="D935" s="552">
        <v>100</v>
      </c>
      <c r="E935" s="552">
        <v>100</v>
      </c>
      <c r="F935" s="552">
        <v>0</v>
      </c>
    </row>
    <row r="936" spans="1:6" ht="15.6" hidden="1" x14ac:dyDescent="0.3">
      <c r="A936" s="556"/>
      <c r="B936" s="555" t="s">
        <v>299</v>
      </c>
      <c r="C936" s="554">
        <v>173.95</v>
      </c>
      <c r="D936" s="552">
        <v>100</v>
      </c>
      <c r="E936" s="552">
        <v>100</v>
      </c>
      <c r="F936" s="552">
        <v>0</v>
      </c>
    </row>
    <row r="937" spans="1:6" ht="15.6" x14ac:dyDescent="0.3">
      <c r="A937" s="556"/>
      <c r="B937" s="555"/>
      <c r="C937" s="554"/>
      <c r="D937" s="552"/>
      <c r="E937" s="552"/>
      <c r="F937" s="552"/>
    </row>
    <row r="938" spans="1:6" ht="15.6" x14ac:dyDescent="0.3">
      <c r="A938" s="556"/>
      <c r="B938" s="555" t="s">
        <v>466</v>
      </c>
      <c r="C938" s="554">
        <v>3141.6000000000004</v>
      </c>
      <c r="D938" s="552">
        <v>100</v>
      </c>
      <c r="E938" s="552">
        <v>100.80163363707995</v>
      </c>
      <c r="F938" s="552">
        <v>0.80163363707994595</v>
      </c>
    </row>
    <row r="939" spans="1:6" ht="15.6" hidden="1" x14ac:dyDescent="0.3">
      <c r="A939" s="556"/>
      <c r="B939" s="555" t="s">
        <v>309</v>
      </c>
      <c r="C939" s="554">
        <v>400</v>
      </c>
      <c r="D939" s="552">
        <v>100</v>
      </c>
      <c r="E939" s="552">
        <v>100</v>
      </c>
      <c r="F939" s="552">
        <v>0</v>
      </c>
    </row>
    <row r="940" spans="1:6" ht="15.6" hidden="1" x14ac:dyDescent="0.3">
      <c r="A940" s="556"/>
      <c r="B940" s="555" t="s">
        <v>306</v>
      </c>
      <c r="C940" s="554">
        <v>533.25</v>
      </c>
      <c r="D940" s="552">
        <v>100</v>
      </c>
      <c r="E940" s="552">
        <v>102.10970464135021</v>
      </c>
      <c r="F940" s="552">
        <v>2.1097046413502074</v>
      </c>
    </row>
    <row r="941" spans="1:6" ht="15.6" hidden="1" x14ac:dyDescent="0.3">
      <c r="A941" s="556"/>
      <c r="B941" s="555" t="s">
        <v>310</v>
      </c>
      <c r="C941" s="554">
        <v>262.79999999999995</v>
      </c>
      <c r="D941" s="552">
        <v>100</v>
      </c>
      <c r="E941" s="552">
        <v>102.73972602739727</v>
      </c>
      <c r="F941" s="552">
        <v>2.7397260273972712</v>
      </c>
    </row>
    <row r="942" spans="1:6" ht="15.6" hidden="1" x14ac:dyDescent="0.3">
      <c r="A942" s="556"/>
      <c r="B942" s="555" t="s">
        <v>334</v>
      </c>
      <c r="C942" s="554">
        <v>360</v>
      </c>
      <c r="D942" s="552">
        <v>100</v>
      </c>
      <c r="E942" s="552">
        <v>100</v>
      </c>
      <c r="F942" s="552">
        <v>0</v>
      </c>
    </row>
    <row r="943" spans="1:6" ht="15.6" hidden="1" x14ac:dyDescent="0.3">
      <c r="A943" s="556"/>
      <c r="B943" s="555" t="s">
        <v>298</v>
      </c>
      <c r="C943" s="554">
        <v>1550</v>
      </c>
      <c r="D943" s="552">
        <v>100</v>
      </c>
      <c r="E943" s="552">
        <v>100</v>
      </c>
      <c r="F943" s="552">
        <v>0</v>
      </c>
    </row>
    <row r="944" spans="1:6" ht="15.6" hidden="1" x14ac:dyDescent="0.3">
      <c r="A944" s="556"/>
      <c r="B944" s="555" t="s">
        <v>299</v>
      </c>
      <c r="C944" s="554">
        <v>35.549999999999997</v>
      </c>
      <c r="D944" s="552">
        <v>100</v>
      </c>
      <c r="E944" s="552">
        <v>100</v>
      </c>
      <c r="F944" s="552">
        <v>0</v>
      </c>
    </row>
    <row r="945" spans="1:6" ht="15.6" x14ac:dyDescent="0.3">
      <c r="A945" s="556"/>
      <c r="B945" s="555"/>
      <c r="C945" s="554"/>
      <c r="D945" s="552"/>
      <c r="E945" s="552"/>
      <c r="F945" s="552"/>
    </row>
    <row r="946" spans="1:6" ht="15.6" x14ac:dyDescent="0.3">
      <c r="A946" s="556"/>
      <c r="B946" s="555" t="s">
        <v>538</v>
      </c>
      <c r="C946" s="554"/>
      <c r="D946" s="552"/>
      <c r="E946" s="552"/>
      <c r="F946" s="552"/>
    </row>
    <row r="947" spans="1:6" ht="15.6" x14ac:dyDescent="0.3">
      <c r="A947" s="556"/>
      <c r="B947" s="555"/>
      <c r="C947" s="554"/>
      <c r="D947" s="552"/>
      <c r="E947" s="552"/>
      <c r="F947" s="552"/>
    </row>
    <row r="948" spans="1:6" ht="15.6" x14ac:dyDescent="0.3">
      <c r="A948" s="556"/>
      <c r="B948" s="555" t="s">
        <v>467</v>
      </c>
      <c r="C948" s="554">
        <v>1803.35</v>
      </c>
      <c r="D948" s="552">
        <v>100</v>
      </c>
      <c r="E948" s="552">
        <v>107.94622738376056</v>
      </c>
      <c r="F948" s="552">
        <v>7.9462273837605624</v>
      </c>
    </row>
    <row r="949" spans="1:6" ht="15.6" hidden="1" x14ac:dyDescent="0.3">
      <c r="A949" s="556"/>
      <c r="B949" s="555" t="s">
        <v>307</v>
      </c>
      <c r="C949" s="554">
        <v>812.5</v>
      </c>
      <c r="D949" s="552">
        <v>100</v>
      </c>
      <c r="E949" s="552">
        <v>115.99999999999999</v>
      </c>
      <c r="F949" s="552">
        <v>15.999999999999993</v>
      </c>
    </row>
    <row r="950" spans="1:6" ht="15.6" hidden="1" x14ac:dyDescent="0.3">
      <c r="A950" s="556"/>
      <c r="B950" s="555" t="s">
        <v>308</v>
      </c>
      <c r="C950" s="554">
        <v>94.45</v>
      </c>
      <c r="D950" s="552">
        <v>100</v>
      </c>
      <c r="E950" s="552">
        <v>100</v>
      </c>
      <c r="F950" s="552">
        <v>0</v>
      </c>
    </row>
    <row r="951" spans="1:6" ht="15.6" hidden="1" x14ac:dyDescent="0.3">
      <c r="A951" s="556"/>
      <c r="B951" s="555" t="s">
        <v>306</v>
      </c>
      <c r="C951" s="554">
        <v>896.4</v>
      </c>
      <c r="D951" s="552">
        <v>100</v>
      </c>
      <c r="E951" s="552">
        <v>108.43373493975905</v>
      </c>
      <c r="F951" s="552">
        <v>8.4337349397590522</v>
      </c>
    </row>
    <row r="952" spans="1:6" ht="15.6" x14ac:dyDescent="0.3">
      <c r="A952" s="556"/>
      <c r="B952" s="555"/>
      <c r="C952" s="554"/>
      <c r="D952" s="552"/>
      <c r="E952" s="552"/>
      <c r="F952" s="552"/>
    </row>
    <row r="953" spans="1:6" ht="15.6" x14ac:dyDescent="0.3">
      <c r="A953" s="556"/>
      <c r="B953" s="555" t="s">
        <v>468</v>
      </c>
      <c r="C953" s="554">
        <v>5710.1</v>
      </c>
      <c r="D953" s="552">
        <v>100</v>
      </c>
      <c r="E953" s="552">
        <v>105.19331894646884</v>
      </c>
      <c r="F953" s="552">
        <v>5.193318946468839</v>
      </c>
    </row>
    <row r="954" spans="1:6" ht="15.6" hidden="1" x14ac:dyDescent="0.3">
      <c r="A954" s="556"/>
      <c r="B954" s="555" t="s">
        <v>332</v>
      </c>
      <c r="C954" s="554">
        <v>70</v>
      </c>
      <c r="D954" s="552">
        <v>100</v>
      </c>
      <c r="E954" s="552">
        <v>100</v>
      </c>
      <c r="F954" s="552">
        <v>0</v>
      </c>
    </row>
    <row r="955" spans="1:6" ht="15.6" hidden="1" x14ac:dyDescent="0.3">
      <c r="A955" s="556"/>
      <c r="B955" s="555" t="s">
        <v>293</v>
      </c>
      <c r="C955" s="554">
        <v>750</v>
      </c>
      <c r="D955" s="552">
        <v>100</v>
      </c>
      <c r="E955" s="552">
        <v>100</v>
      </c>
      <c r="F955" s="552">
        <v>0</v>
      </c>
    </row>
    <row r="956" spans="1:6" ht="15.6" hidden="1" x14ac:dyDescent="0.3">
      <c r="A956" s="556"/>
      <c r="B956" s="555" t="s">
        <v>307</v>
      </c>
      <c r="C956" s="554">
        <v>1187.5</v>
      </c>
      <c r="D956" s="552">
        <v>100</v>
      </c>
      <c r="E956" s="552">
        <v>120</v>
      </c>
      <c r="F956" s="552">
        <v>19.999999999999996</v>
      </c>
    </row>
    <row r="957" spans="1:6" ht="15.6" hidden="1" x14ac:dyDescent="0.3">
      <c r="A957" s="556"/>
      <c r="B957" s="555" t="s">
        <v>309</v>
      </c>
      <c r="C957" s="554">
        <v>750</v>
      </c>
      <c r="D957" s="552">
        <v>100</v>
      </c>
      <c r="E957" s="552">
        <v>100</v>
      </c>
      <c r="F957" s="552">
        <v>0</v>
      </c>
    </row>
    <row r="958" spans="1:6" ht="15.6" hidden="1" x14ac:dyDescent="0.3">
      <c r="A958" s="556"/>
      <c r="B958" s="555" t="s">
        <v>306</v>
      </c>
      <c r="C958" s="554">
        <v>633.6</v>
      </c>
      <c r="D958" s="552">
        <v>100</v>
      </c>
      <c r="E958" s="552">
        <v>111.26893939393938</v>
      </c>
      <c r="F958" s="552">
        <v>11.26893939393938</v>
      </c>
    </row>
    <row r="959" spans="1:6" ht="15.6" hidden="1" x14ac:dyDescent="0.3">
      <c r="A959" s="556"/>
      <c r="B959" s="555" t="s">
        <v>295</v>
      </c>
      <c r="C959" s="554">
        <v>984.54000000000008</v>
      </c>
      <c r="D959" s="552">
        <v>100</v>
      </c>
      <c r="E959" s="552">
        <v>100</v>
      </c>
      <c r="F959" s="552">
        <v>0</v>
      </c>
    </row>
    <row r="960" spans="1:6" ht="15.6" hidden="1" x14ac:dyDescent="0.3">
      <c r="A960" s="556"/>
      <c r="B960" s="555" t="s">
        <v>335</v>
      </c>
      <c r="C960" s="554">
        <v>360</v>
      </c>
      <c r="D960" s="552">
        <v>100</v>
      </c>
      <c r="E960" s="552">
        <v>100</v>
      </c>
      <c r="F960" s="552">
        <v>0</v>
      </c>
    </row>
    <row r="961" spans="1:6" ht="15.6" hidden="1" x14ac:dyDescent="0.3">
      <c r="A961" s="556"/>
      <c r="B961" s="555" t="s">
        <v>297</v>
      </c>
      <c r="C961" s="554">
        <v>64.56</v>
      </c>
      <c r="D961" s="552">
        <v>100</v>
      </c>
      <c r="E961" s="552">
        <v>100</v>
      </c>
      <c r="F961" s="552">
        <v>0</v>
      </c>
    </row>
    <row r="962" spans="1:6" ht="15.6" hidden="1" x14ac:dyDescent="0.3">
      <c r="A962" s="556"/>
      <c r="B962" s="555" t="s">
        <v>299</v>
      </c>
      <c r="C962" s="554">
        <v>255</v>
      </c>
      <c r="D962" s="552">
        <v>100</v>
      </c>
      <c r="E962" s="552">
        <v>100</v>
      </c>
      <c r="F962" s="552">
        <v>0</v>
      </c>
    </row>
    <row r="963" spans="1:6" ht="15.6" hidden="1" x14ac:dyDescent="0.3">
      <c r="A963" s="556"/>
      <c r="B963" s="555" t="s">
        <v>300</v>
      </c>
      <c r="C963" s="554">
        <v>288</v>
      </c>
      <c r="D963" s="552">
        <v>100</v>
      </c>
      <c r="E963" s="552">
        <v>137.5</v>
      </c>
      <c r="F963" s="552">
        <v>37.5</v>
      </c>
    </row>
    <row r="964" spans="1:6" ht="15.6" hidden="1" x14ac:dyDescent="0.3">
      <c r="A964" s="556"/>
      <c r="B964" s="555" t="s">
        <v>301</v>
      </c>
      <c r="C964" s="554">
        <v>197.39999999999998</v>
      </c>
      <c r="D964" s="552">
        <v>100</v>
      </c>
      <c r="E964" s="552">
        <v>100</v>
      </c>
      <c r="F964" s="552">
        <v>0</v>
      </c>
    </row>
    <row r="965" spans="1:6" ht="15.6" hidden="1" x14ac:dyDescent="0.3">
      <c r="A965" s="556"/>
      <c r="B965" s="555" t="s">
        <v>302</v>
      </c>
      <c r="C965" s="554">
        <v>169.5</v>
      </c>
      <c r="D965" s="552">
        <v>100</v>
      </c>
      <c r="E965" s="552">
        <v>100</v>
      </c>
      <c r="F965" s="552">
        <v>0</v>
      </c>
    </row>
    <row r="966" spans="1:6" ht="15.6" x14ac:dyDescent="0.3">
      <c r="A966" s="556"/>
      <c r="B966" s="555"/>
      <c r="C966" s="554"/>
      <c r="D966" s="552"/>
      <c r="E966" s="552"/>
      <c r="F966" s="552"/>
    </row>
    <row r="967" spans="1:6" ht="15.6" x14ac:dyDescent="0.3">
      <c r="A967" s="556"/>
      <c r="B967" s="555" t="s">
        <v>469</v>
      </c>
      <c r="C967" s="554">
        <v>99.800000000000011</v>
      </c>
      <c r="D967" s="552">
        <v>100</v>
      </c>
      <c r="E967" s="552">
        <v>100</v>
      </c>
      <c r="F967" s="553" t="s">
        <v>531</v>
      </c>
    </row>
    <row r="968" spans="1:6" ht="15.6" hidden="1" x14ac:dyDescent="0.3">
      <c r="A968" s="556"/>
      <c r="B968" s="555" t="s">
        <v>295</v>
      </c>
      <c r="C968" s="554">
        <v>59.88</v>
      </c>
      <c r="D968" s="552">
        <v>100</v>
      </c>
      <c r="E968" s="552">
        <v>100</v>
      </c>
      <c r="F968" s="552">
        <v>0</v>
      </c>
    </row>
    <row r="969" spans="1:6" ht="15.6" hidden="1" x14ac:dyDescent="0.3">
      <c r="A969" s="556"/>
      <c r="B969" s="555" t="s">
        <v>297</v>
      </c>
      <c r="C969" s="554">
        <v>39.92</v>
      </c>
      <c r="D969" s="552">
        <v>100</v>
      </c>
      <c r="E969" s="552">
        <v>100</v>
      </c>
      <c r="F969" s="552">
        <v>0</v>
      </c>
    </row>
    <row r="970" spans="1:6" ht="15.6" x14ac:dyDescent="0.3">
      <c r="A970" s="556"/>
      <c r="B970" s="555"/>
      <c r="C970" s="554"/>
      <c r="D970" s="552"/>
      <c r="E970" s="552"/>
      <c r="F970" s="552"/>
    </row>
    <row r="971" spans="1:6" ht="15.6" x14ac:dyDescent="0.3">
      <c r="A971" s="556"/>
      <c r="B971" s="555" t="s">
        <v>470</v>
      </c>
      <c r="C971" s="554">
        <v>58793.8</v>
      </c>
      <c r="D971" s="552">
        <v>100</v>
      </c>
      <c r="E971" s="552">
        <v>100</v>
      </c>
      <c r="F971" s="553" t="s">
        <v>531</v>
      </c>
    </row>
    <row r="972" spans="1:6" ht="15.6" hidden="1" x14ac:dyDescent="0.3">
      <c r="A972" s="556"/>
      <c r="B972" s="555" t="s">
        <v>293</v>
      </c>
      <c r="C972" s="554">
        <v>460</v>
      </c>
      <c r="D972" s="552">
        <v>100</v>
      </c>
      <c r="E972" s="552">
        <v>100</v>
      </c>
      <c r="F972" s="552">
        <v>0</v>
      </c>
    </row>
    <row r="973" spans="1:6" ht="15.6" x14ac:dyDescent="0.3">
      <c r="A973" s="556"/>
      <c r="B973" s="555"/>
      <c r="C973" s="554"/>
      <c r="D973" s="552"/>
      <c r="E973" s="552"/>
      <c r="F973" s="552"/>
    </row>
    <row r="974" spans="1:6" ht="15.6" x14ac:dyDescent="0.3">
      <c r="A974" s="556"/>
      <c r="B974" s="555" t="s">
        <v>471</v>
      </c>
      <c r="C974" s="554">
        <v>293.89</v>
      </c>
      <c r="D974" s="552">
        <v>100</v>
      </c>
      <c r="E974" s="552">
        <v>104.04202164530081</v>
      </c>
      <c r="F974" s="552">
        <v>4.0420216453008084</v>
      </c>
    </row>
    <row r="975" spans="1:6" ht="15.6" hidden="1" x14ac:dyDescent="0.3">
      <c r="A975" s="556"/>
      <c r="B975" s="555" t="s">
        <v>306</v>
      </c>
      <c r="C975" s="554">
        <v>121.24999999999999</v>
      </c>
      <c r="D975" s="552">
        <v>100</v>
      </c>
      <c r="E975" s="552">
        <v>108.24742268041238</v>
      </c>
      <c r="F975" s="552">
        <v>8.2474226804123862</v>
      </c>
    </row>
    <row r="976" spans="1:6" ht="15.6" hidden="1" x14ac:dyDescent="0.3">
      <c r="A976" s="556"/>
      <c r="B976" s="555" t="s">
        <v>295</v>
      </c>
      <c r="C976" s="554">
        <v>172.64</v>
      </c>
      <c r="D976" s="552">
        <v>100</v>
      </c>
      <c r="E976" s="552">
        <v>100</v>
      </c>
      <c r="F976" s="552">
        <v>0</v>
      </c>
    </row>
    <row r="977" spans="1:6" ht="15.6" x14ac:dyDescent="0.3">
      <c r="A977" s="556"/>
      <c r="B977" s="555"/>
      <c r="C977" s="554"/>
      <c r="D977" s="552"/>
      <c r="E977" s="552"/>
      <c r="F977" s="552"/>
    </row>
    <row r="978" spans="1:6" ht="15.6" x14ac:dyDescent="0.3">
      <c r="A978" s="556"/>
      <c r="B978" s="555" t="s">
        <v>472</v>
      </c>
      <c r="C978" s="554">
        <v>300.60000000000002</v>
      </c>
      <c r="D978" s="552">
        <v>100</v>
      </c>
      <c r="E978" s="552">
        <v>100</v>
      </c>
      <c r="F978" s="553" t="s">
        <v>531</v>
      </c>
    </row>
    <row r="979" spans="1:6" ht="15.6" hidden="1" x14ac:dyDescent="0.3">
      <c r="A979" s="555"/>
      <c r="B979" s="555" t="s">
        <v>332</v>
      </c>
      <c r="C979" s="554">
        <v>75.599999999999994</v>
      </c>
      <c r="D979" s="552">
        <v>100</v>
      </c>
      <c r="E979" s="552">
        <v>100</v>
      </c>
      <c r="F979" s="552">
        <v>0</v>
      </c>
    </row>
    <row r="980" spans="1:6" ht="15.6" hidden="1" x14ac:dyDescent="0.3">
      <c r="A980" s="555"/>
      <c r="B980" s="555" t="s">
        <v>308</v>
      </c>
      <c r="C980" s="554">
        <v>225</v>
      </c>
      <c r="D980" s="552">
        <v>100</v>
      </c>
      <c r="E980" s="552">
        <v>100</v>
      </c>
      <c r="F980" s="552">
        <v>0</v>
      </c>
    </row>
    <row r="981" spans="1:6" ht="15.6" x14ac:dyDescent="0.3">
      <c r="A981" s="555"/>
      <c r="B981" s="555"/>
      <c r="C981" s="554"/>
      <c r="D981" s="552"/>
      <c r="E981" s="552"/>
      <c r="F981" s="552"/>
    </row>
    <row r="982" spans="1:6" ht="15.6" x14ac:dyDescent="0.3">
      <c r="A982" s="555"/>
      <c r="B982" s="555" t="s">
        <v>473</v>
      </c>
      <c r="C982" s="554">
        <v>43695.619999999995</v>
      </c>
      <c r="D982" s="552">
        <v>100</v>
      </c>
      <c r="E982" s="552">
        <v>97.1</v>
      </c>
      <c r="F982" s="552">
        <v>-2.9000000000000026</v>
      </c>
    </row>
    <row r="983" spans="1:6" ht="15.6" x14ac:dyDescent="0.3">
      <c r="A983" s="555"/>
      <c r="B983" s="555"/>
      <c r="C983" s="554"/>
      <c r="D983" s="552"/>
      <c r="E983" s="552"/>
      <c r="F983" s="552"/>
    </row>
    <row r="984" spans="1:6" ht="15.6" x14ac:dyDescent="0.3">
      <c r="A984" s="555"/>
      <c r="B984" s="555" t="s">
        <v>474</v>
      </c>
      <c r="C984" s="554">
        <v>13449.2</v>
      </c>
      <c r="D984" s="552">
        <v>100</v>
      </c>
      <c r="E984" s="552">
        <v>113.90092512085191</v>
      </c>
      <c r="F984" s="552">
        <v>13.900925120851904</v>
      </c>
    </row>
    <row r="985" spans="1:6" ht="15.6" x14ac:dyDescent="0.3">
      <c r="A985" s="555" t="s">
        <v>18</v>
      </c>
      <c r="B985" s="555"/>
      <c r="C985" s="554"/>
      <c r="D985" s="552"/>
      <c r="E985" s="552"/>
      <c r="F985" s="552"/>
    </row>
    <row r="986" spans="1:6" ht="15.6" x14ac:dyDescent="0.3">
      <c r="A986" s="555"/>
      <c r="B986" s="555" t="s">
        <v>475</v>
      </c>
      <c r="C986" s="554">
        <v>440.83</v>
      </c>
      <c r="D986" s="552">
        <v>100</v>
      </c>
      <c r="E986" s="552">
        <v>106.28874492295644</v>
      </c>
      <c r="F986" s="552">
        <v>6.2887449229564352</v>
      </c>
    </row>
    <row r="987" spans="1:6" ht="15.6" hidden="1" x14ac:dyDescent="0.3">
      <c r="A987" s="555"/>
      <c r="B987" s="555" t="s">
        <v>308</v>
      </c>
      <c r="C987" s="554">
        <v>259</v>
      </c>
      <c r="D987" s="552">
        <v>100</v>
      </c>
      <c r="E987" s="552">
        <v>112.97297297297295</v>
      </c>
      <c r="F987" s="552">
        <v>12.972972972972951</v>
      </c>
    </row>
    <row r="988" spans="1:6" ht="15.6" hidden="1" x14ac:dyDescent="0.3">
      <c r="A988" s="555"/>
      <c r="B988" s="555" t="s">
        <v>299</v>
      </c>
      <c r="C988" s="554">
        <v>181.82999999999998</v>
      </c>
      <c r="D988" s="552">
        <v>100</v>
      </c>
      <c r="E988" s="552">
        <v>100</v>
      </c>
      <c r="F988" s="552">
        <v>0</v>
      </c>
    </row>
    <row r="989" spans="1:6" ht="15.6" x14ac:dyDescent="0.3">
      <c r="A989" s="555"/>
      <c r="B989" s="555"/>
      <c r="C989" s="554"/>
      <c r="D989" s="552"/>
      <c r="E989" s="552"/>
      <c r="F989" s="552"/>
    </row>
    <row r="990" spans="1:6" ht="15.6" x14ac:dyDescent="0.3">
      <c r="A990" s="555"/>
      <c r="B990" s="555" t="s">
        <v>476</v>
      </c>
      <c r="C990" s="554">
        <v>1483.6</v>
      </c>
      <c r="D990" s="552">
        <v>100</v>
      </c>
      <c r="E990" s="552">
        <v>103.2983209611329</v>
      </c>
      <c r="F990" s="552">
        <v>3.2983209611328945</v>
      </c>
    </row>
    <row r="991" spans="1:6" ht="15.6" hidden="1" x14ac:dyDescent="0.3">
      <c r="A991" s="555" t="s">
        <v>18</v>
      </c>
      <c r="B991" s="555" t="s">
        <v>313</v>
      </c>
      <c r="C991" s="554">
        <v>114</v>
      </c>
      <c r="D991" s="552">
        <v>100</v>
      </c>
      <c r="E991" s="552">
        <v>100</v>
      </c>
      <c r="F991" s="552">
        <v>0</v>
      </c>
    </row>
    <row r="992" spans="1:6" ht="15.6" hidden="1" x14ac:dyDescent="0.3">
      <c r="A992" s="555" t="s">
        <v>18</v>
      </c>
      <c r="B992" s="555" t="s">
        <v>306</v>
      </c>
      <c r="C992" s="554">
        <v>1369.6</v>
      </c>
      <c r="D992" s="552">
        <v>100</v>
      </c>
      <c r="E992" s="552">
        <v>121.49532710280376</v>
      </c>
      <c r="F992" s="552">
        <v>21.495327102803753</v>
      </c>
    </row>
    <row r="993" spans="1:6" ht="15.6" hidden="1" x14ac:dyDescent="0.3">
      <c r="A993" s="555" t="s">
        <v>18</v>
      </c>
      <c r="B993" s="555" t="s">
        <v>295</v>
      </c>
      <c r="C993" s="554">
        <v>1129.5</v>
      </c>
      <c r="D993" s="552">
        <v>100</v>
      </c>
      <c r="E993" s="552">
        <v>100</v>
      </c>
      <c r="F993" s="552">
        <v>0</v>
      </c>
    </row>
    <row r="994" spans="1:6" ht="15.6" hidden="1" x14ac:dyDescent="0.3">
      <c r="A994" s="555" t="s">
        <v>18</v>
      </c>
      <c r="B994" s="555" t="s">
        <v>333</v>
      </c>
      <c r="C994" s="554">
        <v>545.94999999999993</v>
      </c>
      <c r="D994" s="552">
        <v>100</v>
      </c>
      <c r="E994" s="552">
        <v>100</v>
      </c>
      <c r="F994" s="552">
        <v>0</v>
      </c>
    </row>
    <row r="995" spans="1:6" ht="15.6" hidden="1" x14ac:dyDescent="0.3">
      <c r="A995" s="555" t="s">
        <v>18</v>
      </c>
      <c r="B995" s="555" t="s">
        <v>297</v>
      </c>
      <c r="C995" s="554">
        <v>20.25</v>
      </c>
      <c r="D995" s="552">
        <v>100</v>
      </c>
      <c r="E995" s="552">
        <v>100</v>
      </c>
      <c r="F995" s="552">
        <v>0</v>
      </c>
    </row>
    <row r="996" spans="1:6" ht="15.6" hidden="1" x14ac:dyDescent="0.3">
      <c r="A996" s="555" t="s">
        <v>18</v>
      </c>
      <c r="B996" s="555" t="s">
        <v>298</v>
      </c>
      <c r="C996" s="554">
        <v>215</v>
      </c>
      <c r="D996" s="552">
        <v>100</v>
      </c>
      <c r="E996" s="552">
        <v>100</v>
      </c>
      <c r="F996" s="552">
        <v>0</v>
      </c>
    </row>
    <row r="997" spans="1:6" ht="15.6" x14ac:dyDescent="0.3">
      <c r="A997" s="555" t="s">
        <v>18</v>
      </c>
      <c r="B997" s="555"/>
      <c r="C997" s="554"/>
      <c r="D997" s="552"/>
      <c r="E997" s="552"/>
      <c r="F997" s="552"/>
    </row>
    <row r="998" spans="1:6" ht="15.6" x14ac:dyDescent="0.3">
      <c r="A998" s="555"/>
      <c r="B998" s="555" t="s">
        <v>477</v>
      </c>
      <c r="C998" s="554">
        <v>712.6</v>
      </c>
      <c r="D998" s="552">
        <v>100</v>
      </c>
      <c r="E998" s="552">
        <v>100</v>
      </c>
      <c r="F998" s="553" t="s">
        <v>531</v>
      </c>
    </row>
    <row r="999" spans="1:6" ht="15.6" hidden="1" x14ac:dyDescent="0.3">
      <c r="A999" s="555"/>
      <c r="B999" s="555" t="s">
        <v>308</v>
      </c>
      <c r="C999" s="554">
        <v>712.6</v>
      </c>
      <c r="D999" s="552">
        <v>100</v>
      </c>
      <c r="E999" s="552">
        <v>100</v>
      </c>
      <c r="F999" s="552">
        <v>0</v>
      </c>
    </row>
    <row r="1000" spans="1:6" ht="15.6" x14ac:dyDescent="0.3">
      <c r="A1000" s="555"/>
      <c r="B1000" s="555"/>
      <c r="C1000" s="554"/>
      <c r="D1000" s="552"/>
      <c r="E1000" s="552"/>
      <c r="F1000" s="552"/>
    </row>
    <row r="1001" spans="1:6" ht="15.6" x14ac:dyDescent="0.3">
      <c r="A1001" s="555"/>
      <c r="B1001" s="555" t="s">
        <v>478</v>
      </c>
      <c r="C1001" s="554">
        <v>488</v>
      </c>
      <c r="D1001" s="552">
        <v>100</v>
      </c>
      <c r="E1001" s="552">
        <v>100</v>
      </c>
      <c r="F1001" s="553" t="s">
        <v>531</v>
      </c>
    </row>
    <row r="1002" spans="1:6" ht="15.6" hidden="1" x14ac:dyDescent="0.3">
      <c r="A1002" s="555"/>
      <c r="B1002" s="555" t="s">
        <v>294</v>
      </c>
      <c r="C1002" s="554">
        <v>488</v>
      </c>
      <c r="D1002" s="552">
        <v>100</v>
      </c>
      <c r="E1002" s="552">
        <v>100</v>
      </c>
      <c r="F1002" s="552">
        <v>0</v>
      </c>
    </row>
    <row r="1003" spans="1:6" ht="15.6" hidden="1" x14ac:dyDescent="0.3">
      <c r="A1003" s="555"/>
      <c r="B1003" s="555" t="s">
        <v>295</v>
      </c>
      <c r="C1003" s="554">
        <v>100</v>
      </c>
      <c r="D1003" s="552">
        <v>100</v>
      </c>
      <c r="E1003" s="552">
        <v>100</v>
      </c>
      <c r="F1003" s="552">
        <v>0</v>
      </c>
    </row>
    <row r="1004" spans="1:6" ht="15.6" x14ac:dyDescent="0.3">
      <c r="A1004" s="555"/>
      <c r="B1004" s="555"/>
      <c r="C1004" s="554"/>
      <c r="D1004" s="552"/>
      <c r="E1004" s="552"/>
      <c r="F1004" s="552"/>
    </row>
    <row r="1005" spans="1:6" ht="15.6" x14ac:dyDescent="0.3">
      <c r="A1005" s="555"/>
      <c r="B1005" s="555" t="s">
        <v>479</v>
      </c>
      <c r="C1005" s="554">
        <v>175</v>
      </c>
      <c r="D1005" s="552">
        <v>100</v>
      </c>
      <c r="E1005" s="552">
        <v>105.38739520617835</v>
      </c>
      <c r="F1005" s="552">
        <v>5.387395206178347</v>
      </c>
    </row>
    <row r="1006" spans="1:6" ht="15.6" hidden="1" x14ac:dyDescent="0.3">
      <c r="A1006" s="555"/>
      <c r="B1006" s="555" t="s">
        <v>307</v>
      </c>
      <c r="C1006" s="554">
        <v>175</v>
      </c>
      <c r="D1006" s="552">
        <v>100</v>
      </c>
      <c r="E1006" s="552">
        <v>100</v>
      </c>
      <c r="F1006" s="552">
        <v>0</v>
      </c>
    </row>
    <row r="1007" spans="1:6" ht="15.6" hidden="1" x14ac:dyDescent="0.3">
      <c r="A1007" s="555"/>
      <c r="B1007" s="555" t="s">
        <v>298</v>
      </c>
      <c r="C1007" s="554">
        <v>130</v>
      </c>
      <c r="D1007" s="552">
        <v>100</v>
      </c>
      <c r="E1007" s="552">
        <v>100</v>
      </c>
      <c r="F1007" s="552">
        <v>0</v>
      </c>
    </row>
    <row r="1008" spans="1:6" ht="15.6" hidden="1" x14ac:dyDescent="0.3">
      <c r="A1008" s="555"/>
      <c r="B1008" s="555" t="s">
        <v>311</v>
      </c>
      <c r="C1008" s="554">
        <v>59.5</v>
      </c>
      <c r="D1008" s="552">
        <v>100</v>
      </c>
      <c r="E1008" s="552">
        <v>100</v>
      </c>
      <c r="F1008" s="552">
        <v>0</v>
      </c>
    </row>
    <row r="1009" spans="1:6" ht="15.6" hidden="1" x14ac:dyDescent="0.3">
      <c r="A1009" s="555"/>
      <c r="B1009" s="555" t="s">
        <v>336</v>
      </c>
      <c r="C1009" s="554">
        <v>500</v>
      </c>
      <c r="D1009" s="552">
        <v>100</v>
      </c>
      <c r="E1009" s="552">
        <v>130</v>
      </c>
      <c r="F1009" s="552">
        <v>30.000000000000004</v>
      </c>
    </row>
    <row r="1010" spans="1:6" ht="15.6" hidden="1" x14ac:dyDescent="0.3">
      <c r="A1010" s="555"/>
      <c r="B1010" s="555" t="s">
        <v>305</v>
      </c>
      <c r="C1010" s="554">
        <v>71.400000000000006</v>
      </c>
      <c r="D1010" s="552">
        <v>100</v>
      </c>
      <c r="E1010" s="552">
        <v>100</v>
      </c>
      <c r="F1010" s="552">
        <v>0</v>
      </c>
    </row>
    <row r="1011" spans="1:6" ht="15.6" x14ac:dyDescent="0.3">
      <c r="A1011" s="555"/>
      <c r="B1011" s="555"/>
      <c r="C1011" s="554"/>
      <c r="D1011" s="552"/>
      <c r="E1011" s="552"/>
      <c r="F1011" s="552"/>
    </row>
    <row r="1012" spans="1:6" ht="15.6" x14ac:dyDescent="0.3">
      <c r="A1012" s="556"/>
      <c r="B1012" s="555" t="s">
        <v>480</v>
      </c>
      <c r="C1012" s="554">
        <v>9889.17</v>
      </c>
      <c r="D1012" s="552">
        <v>100</v>
      </c>
      <c r="E1012" s="552">
        <v>101.16487240214586</v>
      </c>
      <c r="F1012" s="552">
        <v>1.1648724021458667</v>
      </c>
    </row>
    <row r="1013" spans="1:6" ht="15.6" hidden="1" x14ac:dyDescent="0.3">
      <c r="A1013" s="556"/>
      <c r="B1013" s="555" t="s">
        <v>293</v>
      </c>
      <c r="C1013" s="554">
        <v>575</v>
      </c>
      <c r="D1013" s="552">
        <v>100</v>
      </c>
      <c r="E1013" s="552">
        <v>100</v>
      </c>
      <c r="F1013" s="552">
        <v>0</v>
      </c>
    </row>
    <row r="1014" spans="1:6" ht="15.6" hidden="1" x14ac:dyDescent="0.3">
      <c r="A1014" s="556"/>
      <c r="B1014" s="555" t="s">
        <v>307</v>
      </c>
      <c r="C1014" s="554">
        <v>714</v>
      </c>
      <c r="D1014" s="552">
        <v>100</v>
      </c>
      <c r="E1014" s="552">
        <v>100</v>
      </c>
      <c r="F1014" s="552">
        <v>0</v>
      </c>
    </row>
    <row r="1015" spans="1:6" ht="15.6" hidden="1" x14ac:dyDescent="0.3">
      <c r="A1015" s="556"/>
      <c r="B1015" s="555" t="s">
        <v>313</v>
      </c>
      <c r="C1015" s="554">
        <v>360</v>
      </c>
      <c r="D1015" s="552">
        <v>100</v>
      </c>
      <c r="E1015" s="552">
        <v>100</v>
      </c>
      <c r="F1015" s="552">
        <v>0</v>
      </c>
    </row>
    <row r="1016" spans="1:6" ht="15.6" hidden="1" x14ac:dyDescent="0.3">
      <c r="A1016" s="556"/>
      <c r="B1016" s="555" t="s">
        <v>306</v>
      </c>
      <c r="C1016" s="554">
        <v>204</v>
      </c>
      <c r="D1016" s="552">
        <v>100</v>
      </c>
      <c r="E1016" s="552">
        <v>111.76470588235294</v>
      </c>
      <c r="F1016" s="552">
        <v>11.764705882352944</v>
      </c>
    </row>
    <row r="1017" spans="1:6" ht="15.6" hidden="1" x14ac:dyDescent="0.3">
      <c r="A1017" s="556"/>
      <c r="B1017" s="555" t="s">
        <v>314</v>
      </c>
      <c r="C1017" s="554">
        <v>49.5</v>
      </c>
      <c r="D1017" s="552">
        <v>100</v>
      </c>
      <c r="E1017" s="552">
        <v>100</v>
      </c>
      <c r="F1017" s="552">
        <v>0</v>
      </c>
    </row>
    <row r="1018" spans="1:6" ht="15.6" hidden="1" x14ac:dyDescent="0.3">
      <c r="A1018" s="556"/>
      <c r="B1018" s="555" t="s">
        <v>297</v>
      </c>
      <c r="C1018" s="554">
        <v>1193.92</v>
      </c>
      <c r="D1018" s="552">
        <v>100</v>
      </c>
      <c r="E1018" s="552">
        <v>99.303135888501728</v>
      </c>
      <c r="F1018" s="552">
        <v>-0.69686411149827432</v>
      </c>
    </row>
    <row r="1019" spans="1:6" ht="15.6" hidden="1" x14ac:dyDescent="0.3">
      <c r="A1019" s="556"/>
      <c r="B1019" s="555" t="s">
        <v>298</v>
      </c>
      <c r="C1019" s="554">
        <v>212.5</v>
      </c>
      <c r="D1019" s="552">
        <v>100</v>
      </c>
      <c r="E1019" s="552">
        <v>100</v>
      </c>
      <c r="F1019" s="552">
        <v>0</v>
      </c>
    </row>
    <row r="1020" spans="1:6" ht="15.6" hidden="1" x14ac:dyDescent="0.3">
      <c r="A1020" s="556"/>
      <c r="B1020" s="555" t="s">
        <v>311</v>
      </c>
      <c r="C1020" s="554">
        <v>6320.25</v>
      </c>
      <c r="D1020" s="552">
        <v>100</v>
      </c>
      <c r="E1020" s="552">
        <v>100</v>
      </c>
      <c r="F1020" s="552">
        <v>0</v>
      </c>
    </row>
    <row r="1021" spans="1:6" ht="15.6" hidden="1" x14ac:dyDescent="0.3">
      <c r="A1021" s="556"/>
      <c r="B1021" s="555" t="s">
        <v>303</v>
      </c>
      <c r="C1021" s="554">
        <v>260</v>
      </c>
      <c r="D1021" s="552">
        <v>100</v>
      </c>
      <c r="E1021" s="552">
        <v>100</v>
      </c>
      <c r="F1021" s="552">
        <v>0</v>
      </c>
    </row>
    <row r="1022" spans="1:6" ht="15.6" x14ac:dyDescent="0.3">
      <c r="A1022" s="556"/>
      <c r="B1022" s="555"/>
      <c r="C1022" s="554"/>
      <c r="D1022" s="552"/>
      <c r="E1022" s="552"/>
      <c r="F1022" s="552"/>
    </row>
    <row r="1023" spans="1:6" ht="15.6" x14ac:dyDescent="0.3">
      <c r="A1023" s="556"/>
      <c r="B1023" s="555" t="s">
        <v>481</v>
      </c>
      <c r="C1023" s="554">
        <v>260</v>
      </c>
      <c r="D1023" s="552">
        <v>100</v>
      </c>
      <c r="E1023" s="552">
        <v>134.61538461538467</v>
      </c>
      <c r="F1023" s="552">
        <v>34.61538461538467</v>
      </c>
    </row>
    <row r="1024" spans="1:6" ht="15.6" hidden="1" x14ac:dyDescent="0.3">
      <c r="A1024" s="555"/>
      <c r="B1024" s="555" t="s">
        <v>300</v>
      </c>
      <c r="C1024" s="554">
        <v>260</v>
      </c>
      <c r="D1024" s="552">
        <v>100</v>
      </c>
      <c r="E1024" s="552">
        <v>134.61538461538461</v>
      </c>
      <c r="F1024" s="552">
        <v>34.615384615384606</v>
      </c>
    </row>
    <row r="1025" spans="1:6" ht="15.6" x14ac:dyDescent="0.3">
      <c r="A1025" s="555"/>
      <c r="B1025" s="555"/>
      <c r="C1025" s="554"/>
      <c r="D1025" s="552"/>
      <c r="E1025" s="552"/>
      <c r="F1025" s="552"/>
    </row>
    <row r="1026" spans="1:6" ht="15.6" x14ac:dyDescent="0.3">
      <c r="A1026" s="555"/>
      <c r="B1026" s="555" t="s">
        <v>482</v>
      </c>
      <c r="C1026" s="554">
        <v>725.4</v>
      </c>
      <c r="D1026" s="552">
        <v>100</v>
      </c>
      <c r="E1026" s="552">
        <v>107.14078935375618</v>
      </c>
      <c r="F1026" s="552">
        <v>7.1407893537561717</v>
      </c>
    </row>
    <row r="1027" spans="1:6" ht="15.6" x14ac:dyDescent="0.3">
      <c r="A1027" s="555"/>
      <c r="B1027" s="555"/>
      <c r="C1027" s="554"/>
      <c r="D1027" s="552"/>
      <c r="E1027" s="552"/>
      <c r="F1027" s="552"/>
    </row>
    <row r="1028" spans="1:6" ht="15.6" hidden="1" x14ac:dyDescent="0.3">
      <c r="A1028" s="556"/>
      <c r="B1028" s="555" t="s">
        <v>292</v>
      </c>
      <c r="C1028" s="554">
        <v>535.5</v>
      </c>
      <c r="D1028" s="552">
        <v>100</v>
      </c>
      <c r="E1028" s="552">
        <v>100</v>
      </c>
      <c r="F1028" s="552">
        <v>0</v>
      </c>
    </row>
    <row r="1029" spans="1:6" ht="15.6" hidden="1" x14ac:dyDescent="0.3">
      <c r="A1029" s="556"/>
      <c r="B1029" s="555" t="s">
        <v>332</v>
      </c>
      <c r="C1029" s="554">
        <v>33.299999999999997</v>
      </c>
      <c r="D1029" s="552">
        <v>100</v>
      </c>
      <c r="E1029" s="552">
        <v>100</v>
      </c>
      <c r="F1029" s="552">
        <v>0</v>
      </c>
    </row>
    <row r="1030" spans="1:6" ht="15.6" x14ac:dyDescent="0.3">
      <c r="A1030" s="556"/>
      <c r="B1030" s="555" t="s">
        <v>483</v>
      </c>
      <c r="C1030" s="554">
        <v>156.6</v>
      </c>
      <c r="D1030" s="552">
        <v>100</v>
      </c>
      <c r="E1030" s="552">
        <v>122.98850574712642</v>
      </c>
      <c r="F1030" s="552">
        <v>22.988505747126432</v>
      </c>
    </row>
    <row r="1031" spans="1:6" ht="15.6" x14ac:dyDescent="0.3">
      <c r="A1031" s="556"/>
      <c r="B1031" s="555"/>
      <c r="C1031" s="554"/>
      <c r="D1031" s="552"/>
      <c r="E1031" s="552"/>
      <c r="F1031" s="552"/>
    </row>
    <row r="1032" spans="1:6" ht="15.6" x14ac:dyDescent="0.3">
      <c r="A1032" s="556"/>
      <c r="B1032" s="555" t="s">
        <v>484</v>
      </c>
      <c r="C1032" s="554">
        <v>568.79999999999995</v>
      </c>
      <c r="D1032" s="552">
        <v>100</v>
      </c>
      <c r="E1032" s="552">
        <v>100</v>
      </c>
      <c r="F1032" s="553" t="s">
        <v>531</v>
      </c>
    </row>
    <row r="1033" spans="1:6" ht="15.6" x14ac:dyDescent="0.3">
      <c r="A1033" s="556"/>
      <c r="B1033" s="555"/>
      <c r="C1033" s="554"/>
      <c r="D1033" s="552"/>
      <c r="E1033" s="552"/>
      <c r="F1033" s="552"/>
    </row>
    <row r="1034" spans="1:6" ht="15.6" hidden="1" x14ac:dyDescent="0.3">
      <c r="A1034" s="556"/>
      <c r="B1034" s="555" t="s">
        <v>306</v>
      </c>
      <c r="C1034" s="554">
        <v>156.6</v>
      </c>
      <c r="D1034" s="552">
        <v>100</v>
      </c>
      <c r="E1034" s="552">
        <v>122.98850574712642</v>
      </c>
      <c r="F1034" s="552">
        <v>22.988505747126432</v>
      </c>
    </row>
    <row r="1035" spans="1:6" ht="15.6" x14ac:dyDescent="0.3">
      <c r="A1035" s="556"/>
      <c r="B1035" s="555" t="s">
        <v>485</v>
      </c>
      <c r="C1035" s="554">
        <v>23224.769999999997</v>
      </c>
      <c r="D1035" s="552">
        <v>100</v>
      </c>
      <c r="E1035" s="552">
        <v>101.51223554736394</v>
      </c>
      <c r="F1035" s="552">
        <v>1.5122355473639493</v>
      </c>
    </row>
    <row r="1036" spans="1:6" ht="15.6" x14ac:dyDescent="0.3">
      <c r="A1036" s="556" t="s">
        <v>18</v>
      </c>
      <c r="B1036" s="555"/>
      <c r="C1036" s="554"/>
      <c r="D1036" s="552"/>
      <c r="E1036" s="552"/>
      <c r="F1036" s="552"/>
    </row>
    <row r="1037" spans="1:6" ht="15.6" x14ac:dyDescent="0.3">
      <c r="A1037" s="556"/>
      <c r="B1037" s="555" t="s">
        <v>486</v>
      </c>
      <c r="C1037" s="554">
        <v>300.75</v>
      </c>
      <c r="D1037" s="552">
        <v>100</v>
      </c>
      <c r="E1037" s="552">
        <v>100</v>
      </c>
      <c r="F1037" s="553" t="s">
        <v>531</v>
      </c>
    </row>
    <row r="1038" spans="1:6" ht="15.6" hidden="1" x14ac:dyDescent="0.3">
      <c r="A1038" s="556"/>
      <c r="B1038" s="555" t="s">
        <v>308</v>
      </c>
      <c r="C1038" s="554">
        <v>83.25</v>
      </c>
      <c r="D1038" s="552">
        <v>100</v>
      </c>
      <c r="E1038" s="552">
        <v>100</v>
      </c>
      <c r="F1038" s="552">
        <v>0</v>
      </c>
    </row>
    <row r="1039" spans="1:6" ht="15.6" hidden="1" x14ac:dyDescent="0.3">
      <c r="A1039" s="556"/>
      <c r="B1039" s="555" t="s">
        <v>335</v>
      </c>
      <c r="C1039" s="554">
        <v>120</v>
      </c>
      <c r="D1039" s="552">
        <v>100</v>
      </c>
      <c r="E1039" s="552">
        <v>100</v>
      </c>
      <c r="F1039" s="552">
        <v>0</v>
      </c>
    </row>
    <row r="1040" spans="1:6" ht="15.6" hidden="1" x14ac:dyDescent="0.3">
      <c r="A1040" s="556"/>
      <c r="B1040" s="555" t="s">
        <v>310</v>
      </c>
      <c r="C1040" s="554">
        <v>97.5</v>
      </c>
      <c r="D1040" s="552">
        <v>100</v>
      </c>
      <c r="E1040" s="552">
        <v>100</v>
      </c>
      <c r="F1040" s="552">
        <v>0</v>
      </c>
    </row>
    <row r="1041" spans="1:6" ht="15.6" x14ac:dyDescent="0.3">
      <c r="A1041" s="556"/>
      <c r="B1041" s="555"/>
      <c r="C1041" s="554"/>
      <c r="D1041" s="552"/>
      <c r="E1041" s="552"/>
      <c r="F1041" s="552"/>
    </row>
    <row r="1042" spans="1:6" ht="15.6" x14ac:dyDescent="0.3">
      <c r="A1042" s="556"/>
      <c r="B1042" s="555" t="s">
        <v>487</v>
      </c>
      <c r="C1042" s="554">
        <v>2639.41</v>
      </c>
      <c r="D1042" s="552">
        <v>100</v>
      </c>
      <c r="E1042" s="552">
        <v>101.15002982905116</v>
      </c>
      <c r="F1042" s="552">
        <v>1.150029829051169</v>
      </c>
    </row>
    <row r="1043" spans="1:6" ht="15.6" hidden="1" x14ac:dyDescent="0.3">
      <c r="A1043" s="556"/>
      <c r="B1043" s="555" t="s">
        <v>292</v>
      </c>
      <c r="C1043" s="554">
        <v>490.5</v>
      </c>
      <c r="D1043" s="552">
        <v>100</v>
      </c>
      <c r="E1043" s="552">
        <v>100</v>
      </c>
      <c r="F1043" s="552">
        <v>0</v>
      </c>
    </row>
    <row r="1044" spans="1:6" ht="15.6" hidden="1" x14ac:dyDescent="0.3">
      <c r="A1044" s="556"/>
      <c r="B1044" s="555" t="s">
        <v>308</v>
      </c>
      <c r="C1044" s="554">
        <v>10.9</v>
      </c>
      <c r="D1044" s="552">
        <v>100</v>
      </c>
      <c r="E1044" s="552">
        <v>100</v>
      </c>
      <c r="F1044" s="552">
        <v>0</v>
      </c>
    </row>
    <row r="1045" spans="1:6" ht="15.6" hidden="1" x14ac:dyDescent="0.3">
      <c r="A1045" s="556"/>
      <c r="B1045" s="555" t="s">
        <v>306</v>
      </c>
      <c r="C1045" s="554">
        <v>432</v>
      </c>
      <c r="D1045" s="552">
        <v>100</v>
      </c>
      <c r="E1045" s="552">
        <v>108.33333333333333</v>
      </c>
      <c r="F1045" s="552">
        <v>8.333333333333325</v>
      </c>
    </row>
    <row r="1046" spans="1:6" ht="15.6" hidden="1" x14ac:dyDescent="0.3">
      <c r="A1046" s="556"/>
      <c r="B1046" s="555" t="s">
        <v>295</v>
      </c>
      <c r="C1046" s="554">
        <v>501.51</v>
      </c>
      <c r="D1046" s="552">
        <v>100</v>
      </c>
      <c r="E1046" s="552">
        <v>100</v>
      </c>
      <c r="F1046" s="552">
        <v>0</v>
      </c>
    </row>
    <row r="1047" spans="1:6" ht="15.6" hidden="1" x14ac:dyDescent="0.3">
      <c r="A1047" s="556"/>
      <c r="B1047" s="555" t="s">
        <v>335</v>
      </c>
      <c r="C1047" s="554">
        <v>154.5</v>
      </c>
      <c r="D1047" s="552">
        <v>100</v>
      </c>
      <c r="E1047" s="552">
        <v>100</v>
      </c>
      <c r="F1047" s="552">
        <v>0</v>
      </c>
    </row>
    <row r="1048" spans="1:6" ht="15.6" hidden="1" x14ac:dyDescent="0.3">
      <c r="A1048" s="556"/>
      <c r="B1048" s="555" t="s">
        <v>336</v>
      </c>
      <c r="C1048" s="554">
        <v>787.5</v>
      </c>
      <c r="D1048" s="552">
        <v>100</v>
      </c>
      <c r="E1048" s="552">
        <v>100</v>
      </c>
      <c r="F1048" s="552">
        <v>0</v>
      </c>
    </row>
    <row r="1049" spans="1:6" ht="15.6" hidden="1" x14ac:dyDescent="0.3">
      <c r="A1049" s="556"/>
      <c r="B1049" s="555" t="s">
        <v>301</v>
      </c>
      <c r="C1049" s="554">
        <v>262.5</v>
      </c>
      <c r="D1049" s="552">
        <v>100</v>
      </c>
      <c r="E1049" s="552">
        <v>100</v>
      </c>
      <c r="F1049" s="552">
        <v>0</v>
      </c>
    </row>
    <row r="1050" spans="1:6" ht="15.6" x14ac:dyDescent="0.3">
      <c r="A1050" s="556"/>
      <c r="B1050" s="555"/>
      <c r="C1050" s="554"/>
      <c r="D1050" s="552"/>
      <c r="E1050" s="552"/>
      <c r="F1050" s="552"/>
    </row>
    <row r="1051" spans="1:6" ht="15.6" x14ac:dyDescent="0.3">
      <c r="A1051" s="556"/>
      <c r="B1051" s="555" t="s">
        <v>488</v>
      </c>
      <c r="C1051" s="554">
        <v>2218.2999999999997</v>
      </c>
      <c r="D1051" s="552">
        <v>100</v>
      </c>
      <c r="E1051" s="552">
        <v>102.13594573776548</v>
      </c>
      <c r="F1051" s="552">
        <v>2.1359457377654767</v>
      </c>
    </row>
    <row r="1052" spans="1:6" ht="15.6" hidden="1" x14ac:dyDescent="0.3">
      <c r="A1052" s="556"/>
      <c r="B1052" s="555" t="s">
        <v>308</v>
      </c>
      <c r="C1052" s="554">
        <v>15.75</v>
      </c>
      <c r="D1052" s="552">
        <v>100</v>
      </c>
      <c r="E1052" s="552">
        <v>100</v>
      </c>
      <c r="F1052" s="552">
        <v>0</v>
      </c>
    </row>
    <row r="1053" spans="1:6" ht="15.6" hidden="1" x14ac:dyDescent="0.3">
      <c r="A1053" s="556"/>
      <c r="B1053" s="555" t="s">
        <v>313</v>
      </c>
      <c r="C1053" s="554">
        <v>240</v>
      </c>
      <c r="D1053" s="552">
        <v>100</v>
      </c>
      <c r="E1053" s="552">
        <v>100</v>
      </c>
      <c r="F1053" s="552">
        <v>0</v>
      </c>
    </row>
    <row r="1054" spans="1:6" ht="15.6" hidden="1" x14ac:dyDescent="0.3">
      <c r="A1054" s="556"/>
      <c r="B1054" s="555" t="s">
        <v>306</v>
      </c>
      <c r="C1054" s="554">
        <v>273.59999999999997</v>
      </c>
      <c r="D1054" s="552">
        <v>100</v>
      </c>
      <c r="E1054" s="552">
        <v>118.42105263157896</v>
      </c>
      <c r="F1054" s="552">
        <v>18.421052631578959</v>
      </c>
    </row>
    <row r="1055" spans="1:6" ht="15.6" hidden="1" x14ac:dyDescent="0.3">
      <c r="A1055" s="556"/>
      <c r="B1055" s="555" t="s">
        <v>314</v>
      </c>
      <c r="C1055" s="554">
        <v>42.75</v>
      </c>
      <c r="D1055" s="552">
        <v>100</v>
      </c>
      <c r="E1055" s="552">
        <v>100</v>
      </c>
      <c r="F1055" s="552">
        <v>0</v>
      </c>
    </row>
    <row r="1056" spans="1:6" ht="15.6" hidden="1" x14ac:dyDescent="0.3">
      <c r="A1056" s="556"/>
      <c r="B1056" s="555" t="s">
        <v>317</v>
      </c>
      <c r="C1056" s="554">
        <v>240</v>
      </c>
      <c r="D1056" s="552">
        <v>100</v>
      </c>
      <c r="E1056" s="552">
        <v>100</v>
      </c>
      <c r="F1056" s="552">
        <v>0</v>
      </c>
    </row>
    <row r="1057" spans="1:6" ht="15.6" hidden="1" x14ac:dyDescent="0.3">
      <c r="A1057" s="556"/>
      <c r="B1057" s="555" t="s">
        <v>334</v>
      </c>
      <c r="C1057" s="554">
        <v>250</v>
      </c>
      <c r="D1057" s="552">
        <v>100</v>
      </c>
      <c r="E1057" s="552">
        <v>100</v>
      </c>
      <c r="F1057" s="552">
        <v>0</v>
      </c>
    </row>
    <row r="1058" spans="1:6" ht="15.6" hidden="1" x14ac:dyDescent="0.3">
      <c r="A1058" s="556"/>
      <c r="B1058" s="555" t="s">
        <v>298</v>
      </c>
      <c r="C1058" s="554">
        <v>1050</v>
      </c>
      <c r="D1058" s="552">
        <v>100</v>
      </c>
      <c r="E1058" s="552">
        <v>100</v>
      </c>
      <c r="F1058" s="552">
        <v>0</v>
      </c>
    </row>
    <row r="1059" spans="1:6" ht="15.6" hidden="1" x14ac:dyDescent="0.3">
      <c r="A1059" s="556"/>
      <c r="B1059" s="555" t="s">
        <v>305</v>
      </c>
      <c r="C1059" s="554">
        <v>106.2</v>
      </c>
      <c r="D1059" s="552">
        <v>100</v>
      </c>
      <c r="E1059" s="552">
        <v>100</v>
      </c>
      <c r="F1059" s="552">
        <v>0</v>
      </c>
    </row>
    <row r="1060" spans="1:6" ht="15.6" x14ac:dyDescent="0.3">
      <c r="A1060" s="556"/>
      <c r="B1060" s="555"/>
      <c r="C1060" s="554"/>
      <c r="D1060" s="552"/>
      <c r="E1060" s="552"/>
      <c r="F1060" s="552"/>
    </row>
    <row r="1061" spans="1:6" ht="15.6" x14ac:dyDescent="0.3">
      <c r="A1061" s="556"/>
      <c r="B1061" s="555" t="s">
        <v>489</v>
      </c>
      <c r="C1061" s="554">
        <v>5515.66</v>
      </c>
      <c r="D1061" s="552">
        <v>100</v>
      </c>
      <c r="E1061" s="552">
        <v>102.91488498134218</v>
      </c>
      <c r="F1061" s="552">
        <v>2.9148849813421807</v>
      </c>
    </row>
    <row r="1062" spans="1:6" ht="15.6" hidden="1" x14ac:dyDescent="0.3">
      <c r="A1062" s="556"/>
      <c r="B1062" s="555" t="s">
        <v>307</v>
      </c>
      <c r="C1062" s="554">
        <v>1050</v>
      </c>
      <c r="D1062" s="552">
        <v>100</v>
      </c>
      <c r="E1062" s="552">
        <v>107</v>
      </c>
      <c r="F1062" s="552">
        <v>7.0000000000000062</v>
      </c>
    </row>
    <row r="1063" spans="1:6" ht="15.6" hidden="1" x14ac:dyDescent="0.3">
      <c r="A1063" s="556"/>
      <c r="B1063" s="555" t="s">
        <v>306</v>
      </c>
      <c r="C1063" s="554">
        <v>475</v>
      </c>
      <c r="D1063" s="552">
        <v>100</v>
      </c>
      <c r="E1063" s="552">
        <v>118.42105263157896</v>
      </c>
      <c r="F1063" s="552">
        <v>18.421052631578959</v>
      </c>
    </row>
    <row r="1064" spans="1:6" ht="15.6" hidden="1" x14ac:dyDescent="0.3">
      <c r="A1064" s="556"/>
      <c r="B1064" s="555" t="s">
        <v>295</v>
      </c>
      <c r="C1064" s="554">
        <v>542.16000000000008</v>
      </c>
      <c r="D1064" s="552">
        <v>100</v>
      </c>
      <c r="E1064" s="552">
        <v>100</v>
      </c>
      <c r="F1064" s="552">
        <v>0</v>
      </c>
    </row>
    <row r="1065" spans="1:6" ht="15.6" hidden="1" x14ac:dyDescent="0.3">
      <c r="A1065" s="556"/>
      <c r="B1065" s="555" t="s">
        <v>314</v>
      </c>
      <c r="C1065" s="554">
        <v>30</v>
      </c>
      <c r="D1065" s="552">
        <v>100</v>
      </c>
      <c r="E1065" s="552">
        <v>100</v>
      </c>
      <c r="F1065" s="552">
        <v>0</v>
      </c>
    </row>
    <row r="1066" spans="1:6" ht="15.6" hidden="1" x14ac:dyDescent="0.3">
      <c r="A1066" s="556"/>
      <c r="B1066" s="555" t="s">
        <v>317</v>
      </c>
      <c r="C1066" s="554">
        <v>194.4</v>
      </c>
      <c r="D1066" s="552">
        <v>100</v>
      </c>
      <c r="E1066" s="552">
        <v>100</v>
      </c>
      <c r="F1066" s="552">
        <v>0</v>
      </c>
    </row>
    <row r="1067" spans="1:6" ht="15.6" hidden="1" x14ac:dyDescent="0.3">
      <c r="A1067" s="556"/>
      <c r="B1067" s="555" t="s">
        <v>333</v>
      </c>
      <c r="C1067" s="554">
        <v>255.5</v>
      </c>
      <c r="D1067" s="552">
        <v>100</v>
      </c>
      <c r="E1067" s="552">
        <v>100</v>
      </c>
      <c r="F1067" s="552">
        <v>0</v>
      </c>
    </row>
    <row r="1068" spans="1:6" ht="15.6" hidden="1" x14ac:dyDescent="0.3">
      <c r="A1068" s="556"/>
      <c r="B1068" s="555" t="s">
        <v>334</v>
      </c>
      <c r="C1068" s="554">
        <v>250</v>
      </c>
      <c r="D1068" s="552">
        <v>100</v>
      </c>
      <c r="E1068" s="552">
        <v>100</v>
      </c>
      <c r="F1068" s="552">
        <v>0</v>
      </c>
    </row>
    <row r="1069" spans="1:6" ht="15.6" hidden="1" x14ac:dyDescent="0.3">
      <c r="A1069" s="556"/>
      <c r="B1069" s="555" t="s">
        <v>297</v>
      </c>
      <c r="C1069" s="554">
        <v>464.40000000000003</v>
      </c>
      <c r="D1069" s="552">
        <v>100</v>
      </c>
      <c r="E1069" s="552">
        <v>100</v>
      </c>
      <c r="F1069" s="552">
        <v>0</v>
      </c>
    </row>
    <row r="1070" spans="1:6" ht="15.6" hidden="1" x14ac:dyDescent="0.3">
      <c r="A1070" s="556"/>
      <c r="B1070" s="555" t="s">
        <v>298</v>
      </c>
      <c r="C1070" s="554">
        <v>1050</v>
      </c>
      <c r="D1070" s="552">
        <v>100</v>
      </c>
      <c r="E1070" s="552">
        <v>100</v>
      </c>
      <c r="F1070" s="552">
        <v>0</v>
      </c>
    </row>
    <row r="1071" spans="1:6" ht="15.6" hidden="1" x14ac:dyDescent="0.3">
      <c r="A1071" s="556"/>
      <c r="B1071" s="555" t="s">
        <v>311</v>
      </c>
      <c r="C1071" s="554">
        <v>84</v>
      </c>
      <c r="D1071" s="552">
        <v>100</v>
      </c>
      <c r="E1071" s="552">
        <v>100</v>
      </c>
      <c r="F1071" s="552">
        <v>0</v>
      </c>
    </row>
    <row r="1072" spans="1:6" ht="15.6" hidden="1" x14ac:dyDescent="0.3">
      <c r="A1072" s="556"/>
      <c r="B1072" s="555" t="s">
        <v>300</v>
      </c>
      <c r="C1072" s="554">
        <v>500</v>
      </c>
      <c r="D1072" s="552">
        <v>100</v>
      </c>
      <c r="E1072" s="552">
        <v>118.00000000000001</v>
      </c>
      <c r="F1072" s="552">
        <v>18.000000000000014</v>
      </c>
    </row>
    <row r="1073" spans="1:6" ht="15.6" hidden="1" x14ac:dyDescent="0.3">
      <c r="A1073" s="556"/>
      <c r="B1073" s="555" t="s">
        <v>301</v>
      </c>
      <c r="C1073" s="554">
        <v>67.199999999999989</v>
      </c>
      <c r="D1073" s="552">
        <v>100</v>
      </c>
      <c r="E1073" s="552">
        <v>100</v>
      </c>
      <c r="F1073" s="552">
        <v>0</v>
      </c>
    </row>
    <row r="1074" spans="1:6" ht="15.6" hidden="1" x14ac:dyDescent="0.3">
      <c r="A1074" s="556"/>
      <c r="B1074" s="555" t="s">
        <v>302</v>
      </c>
      <c r="C1074" s="554">
        <v>158</v>
      </c>
      <c r="D1074" s="552">
        <v>100</v>
      </c>
      <c r="E1074" s="552">
        <v>100</v>
      </c>
      <c r="F1074" s="552">
        <v>0</v>
      </c>
    </row>
    <row r="1075" spans="1:6" ht="15.6" hidden="1" x14ac:dyDescent="0.3">
      <c r="A1075" s="556"/>
      <c r="B1075" s="555" t="s">
        <v>316</v>
      </c>
      <c r="C1075" s="554">
        <v>395</v>
      </c>
      <c r="D1075" s="552">
        <v>100</v>
      </c>
      <c r="E1075" s="552">
        <v>100</v>
      </c>
      <c r="F1075" s="552">
        <v>0</v>
      </c>
    </row>
    <row r="1076" spans="1:6" ht="15.6" x14ac:dyDescent="0.3">
      <c r="A1076" s="556"/>
      <c r="B1076" s="555"/>
      <c r="C1076" s="554"/>
      <c r="D1076" s="552"/>
      <c r="E1076" s="552"/>
      <c r="F1076" s="552"/>
    </row>
    <row r="1077" spans="1:6" ht="15.6" x14ac:dyDescent="0.3">
      <c r="A1077" s="556"/>
      <c r="B1077" s="555" t="s">
        <v>490</v>
      </c>
      <c r="C1077" s="554">
        <v>6429.7</v>
      </c>
      <c r="D1077" s="552">
        <v>100</v>
      </c>
      <c r="E1077" s="552">
        <v>99.636363636363626</v>
      </c>
      <c r="F1077" s="552">
        <v>-0.36363636363637708</v>
      </c>
    </row>
    <row r="1078" spans="1:6" ht="15.6" hidden="1" x14ac:dyDescent="0.3">
      <c r="A1078" s="556"/>
      <c r="B1078" s="555" t="s">
        <v>306</v>
      </c>
      <c r="C1078" s="554">
        <v>385</v>
      </c>
      <c r="D1078" s="552">
        <v>100</v>
      </c>
      <c r="E1078" s="552">
        <v>99.636363636363626</v>
      </c>
      <c r="F1078" s="552">
        <v>-0.36363636363637708</v>
      </c>
    </row>
    <row r="1079" spans="1:6" ht="15.6" x14ac:dyDescent="0.3">
      <c r="A1079" s="556"/>
      <c r="B1079" s="555"/>
      <c r="C1079" s="554"/>
      <c r="D1079" s="552"/>
      <c r="E1079" s="552"/>
      <c r="F1079" s="552"/>
    </row>
    <row r="1080" spans="1:6" ht="15.6" x14ac:dyDescent="0.3">
      <c r="A1080" s="556"/>
      <c r="B1080" s="555" t="s">
        <v>491</v>
      </c>
      <c r="C1080" s="554">
        <v>3144.8499999999995</v>
      </c>
      <c r="D1080" s="552">
        <v>100</v>
      </c>
      <c r="E1080" s="552">
        <v>102.31953037373094</v>
      </c>
      <c r="F1080" s="552">
        <v>2.3195303737309381</v>
      </c>
    </row>
    <row r="1081" spans="1:6" ht="15.6" hidden="1" x14ac:dyDescent="0.3">
      <c r="A1081" s="556"/>
      <c r="B1081" s="555" t="s">
        <v>292</v>
      </c>
      <c r="C1081" s="554">
        <v>607.5</v>
      </c>
      <c r="D1081" s="552">
        <v>100</v>
      </c>
      <c r="E1081" s="552">
        <v>100</v>
      </c>
      <c r="F1081" s="552">
        <v>0</v>
      </c>
    </row>
    <row r="1082" spans="1:6" ht="15.6" hidden="1" x14ac:dyDescent="0.3">
      <c r="A1082" s="556"/>
      <c r="B1082" s="555" t="s">
        <v>332</v>
      </c>
      <c r="C1082" s="554">
        <v>17.850000000000001</v>
      </c>
      <c r="D1082" s="552">
        <v>100</v>
      </c>
      <c r="E1082" s="552">
        <v>100</v>
      </c>
      <c r="F1082" s="552">
        <v>0</v>
      </c>
    </row>
    <row r="1083" spans="1:6" ht="15.6" hidden="1" x14ac:dyDescent="0.3">
      <c r="A1083" s="556"/>
      <c r="B1083" s="555" t="s">
        <v>307</v>
      </c>
      <c r="C1083" s="554">
        <v>715</v>
      </c>
      <c r="D1083" s="552">
        <v>100</v>
      </c>
      <c r="E1083" s="552">
        <v>100</v>
      </c>
      <c r="F1083" s="552">
        <v>0</v>
      </c>
    </row>
    <row r="1084" spans="1:6" ht="15.6" hidden="1" x14ac:dyDescent="0.3">
      <c r="A1084" s="556"/>
      <c r="B1084" s="555" t="s">
        <v>308</v>
      </c>
      <c r="C1084" s="554">
        <v>106.35</v>
      </c>
      <c r="D1084" s="552">
        <v>100</v>
      </c>
      <c r="E1084" s="552">
        <v>100</v>
      </c>
      <c r="F1084" s="552">
        <v>0</v>
      </c>
    </row>
    <row r="1085" spans="1:6" ht="15.6" hidden="1" x14ac:dyDescent="0.3">
      <c r="A1085" s="556"/>
      <c r="B1085" s="555" t="s">
        <v>313</v>
      </c>
      <c r="C1085" s="554">
        <v>198</v>
      </c>
      <c r="D1085" s="552">
        <v>100</v>
      </c>
      <c r="E1085" s="552">
        <v>100</v>
      </c>
      <c r="F1085" s="552">
        <v>0</v>
      </c>
    </row>
    <row r="1086" spans="1:6" ht="15.6" hidden="1" x14ac:dyDescent="0.3">
      <c r="A1086" s="556"/>
      <c r="B1086" s="555" t="s">
        <v>294</v>
      </c>
      <c r="C1086" s="554">
        <v>309</v>
      </c>
      <c r="D1086" s="552">
        <v>100</v>
      </c>
      <c r="E1086" s="552">
        <v>100</v>
      </c>
      <c r="F1086" s="552">
        <v>0</v>
      </c>
    </row>
    <row r="1087" spans="1:6" ht="15.6" hidden="1" x14ac:dyDescent="0.3">
      <c r="A1087" s="556"/>
      <c r="B1087" s="555" t="s">
        <v>309</v>
      </c>
      <c r="C1087" s="554">
        <v>125</v>
      </c>
      <c r="D1087" s="552">
        <v>100</v>
      </c>
      <c r="E1087" s="552">
        <v>100</v>
      </c>
      <c r="F1087" s="552">
        <v>0</v>
      </c>
    </row>
    <row r="1088" spans="1:6" ht="15.6" hidden="1" x14ac:dyDescent="0.3">
      <c r="A1088" s="556"/>
      <c r="B1088" s="555" t="s">
        <v>306</v>
      </c>
      <c r="C1088" s="554">
        <v>224.7</v>
      </c>
      <c r="D1088" s="552">
        <v>100</v>
      </c>
      <c r="E1088" s="552">
        <v>112.14953271028038</v>
      </c>
      <c r="F1088" s="552">
        <v>12.149532710280386</v>
      </c>
    </row>
    <row r="1089" spans="1:6" ht="15.6" hidden="1" x14ac:dyDescent="0.3">
      <c r="A1089" s="556"/>
      <c r="B1089" s="555" t="s">
        <v>295</v>
      </c>
      <c r="C1089" s="554">
        <v>221.45000000000002</v>
      </c>
      <c r="D1089" s="552">
        <v>100</v>
      </c>
      <c r="E1089" s="552">
        <v>100</v>
      </c>
      <c r="F1089" s="552">
        <v>0</v>
      </c>
    </row>
    <row r="1090" spans="1:6" ht="15.6" hidden="1" x14ac:dyDescent="0.3">
      <c r="A1090" s="556"/>
      <c r="B1090" s="555" t="s">
        <v>315</v>
      </c>
      <c r="C1090" s="554">
        <v>60</v>
      </c>
      <c r="D1090" s="552">
        <v>100</v>
      </c>
      <c r="E1090" s="552">
        <v>106</v>
      </c>
      <c r="F1090" s="552">
        <v>6.0000000000000053</v>
      </c>
    </row>
    <row r="1091" spans="1:6" ht="15.6" hidden="1" x14ac:dyDescent="0.3">
      <c r="A1091" s="556"/>
      <c r="B1091" s="555" t="s">
        <v>310</v>
      </c>
      <c r="C1091" s="554">
        <v>315</v>
      </c>
      <c r="D1091" s="552">
        <v>100</v>
      </c>
      <c r="E1091" s="552">
        <v>113.33333333333333</v>
      </c>
      <c r="F1091" s="552">
        <v>13.33333333333333</v>
      </c>
    </row>
    <row r="1092" spans="1:6" ht="15.6" hidden="1" x14ac:dyDescent="0.3">
      <c r="A1092" s="556"/>
      <c r="B1092" s="555" t="s">
        <v>334</v>
      </c>
      <c r="C1092" s="554">
        <v>120</v>
      </c>
      <c r="D1092" s="552">
        <v>100</v>
      </c>
      <c r="E1092" s="552">
        <v>100</v>
      </c>
      <c r="F1092" s="552">
        <v>0</v>
      </c>
    </row>
    <row r="1093" spans="1:6" ht="15.6" hidden="1" x14ac:dyDescent="0.3">
      <c r="A1093" s="556"/>
      <c r="B1093" s="555" t="s">
        <v>316</v>
      </c>
      <c r="C1093" s="554">
        <v>125</v>
      </c>
      <c r="D1093" s="552">
        <v>100</v>
      </c>
      <c r="E1093" s="552">
        <v>100</v>
      </c>
      <c r="F1093" s="552">
        <v>0</v>
      </c>
    </row>
    <row r="1094" spans="1:6" ht="15.6" x14ac:dyDescent="0.3">
      <c r="A1094" s="556"/>
      <c r="B1094" s="555"/>
      <c r="C1094" s="554"/>
      <c r="D1094" s="552"/>
      <c r="E1094" s="552"/>
      <c r="F1094" s="552"/>
    </row>
    <row r="1095" spans="1:6" ht="15.6" x14ac:dyDescent="0.3">
      <c r="A1095" s="556"/>
      <c r="B1095" s="555" t="s">
        <v>492</v>
      </c>
      <c r="C1095" s="554">
        <v>2930.6000000000004</v>
      </c>
      <c r="D1095" s="552">
        <v>100</v>
      </c>
      <c r="E1095" s="552">
        <v>97.769808348541858</v>
      </c>
      <c r="F1095" s="552">
        <v>-2.2301916514581466</v>
      </c>
    </row>
    <row r="1096" spans="1:6" ht="15.6" hidden="1" x14ac:dyDescent="0.3">
      <c r="A1096" s="556"/>
      <c r="B1096" s="555" t="s">
        <v>293</v>
      </c>
      <c r="C1096" s="554">
        <v>475</v>
      </c>
      <c r="D1096" s="552">
        <v>100</v>
      </c>
      <c r="E1096" s="552">
        <v>100</v>
      </c>
      <c r="F1096" s="552">
        <v>0</v>
      </c>
    </row>
    <row r="1097" spans="1:6" ht="15.6" hidden="1" x14ac:dyDescent="0.3">
      <c r="A1097" s="556"/>
      <c r="B1097" s="555" t="s">
        <v>307</v>
      </c>
      <c r="C1097" s="554">
        <v>1528.8000000000002</v>
      </c>
      <c r="D1097" s="552">
        <v>100</v>
      </c>
      <c r="E1097" s="552">
        <v>100</v>
      </c>
      <c r="F1097" s="552">
        <v>0</v>
      </c>
    </row>
    <row r="1098" spans="1:6" ht="15.6" hidden="1" x14ac:dyDescent="0.3">
      <c r="A1098" s="556"/>
      <c r="B1098" s="555" t="s">
        <v>306</v>
      </c>
      <c r="C1098" s="554">
        <v>200</v>
      </c>
      <c r="D1098" s="552">
        <v>100</v>
      </c>
      <c r="E1098" s="552">
        <v>83.5</v>
      </c>
      <c r="F1098" s="552">
        <v>-16.500000000000004</v>
      </c>
    </row>
    <row r="1099" spans="1:6" ht="15.6" hidden="1" x14ac:dyDescent="0.3">
      <c r="A1099" s="556"/>
      <c r="B1099" s="555" t="s">
        <v>295</v>
      </c>
      <c r="C1099" s="554">
        <v>210</v>
      </c>
      <c r="D1099" s="552">
        <v>100</v>
      </c>
      <c r="E1099" s="552">
        <v>100</v>
      </c>
      <c r="F1099" s="552">
        <v>0</v>
      </c>
    </row>
    <row r="1100" spans="1:6" ht="15.6" hidden="1" x14ac:dyDescent="0.3">
      <c r="A1100" s="556"/>
      <c r="B1100" s="555" t="s">
        <v>310</v>
      </c>
      <c r="C1100" s="554">
        <v>286.79999999999995</v>
      </c>
      <c r="D1100" s="552">
        <v>100</v>
      </c>
      <c r="E1100" s="552">
        <v>104.60251046025104</v>
      </c>
      <c r="F1100" s="552">
        <v>4.6025104602510414</v>
      </c>
    </row>
    <row r="1101" spans="1:6" ht="15.6" hidden="1" x14ac:dyDescent="0.3">
      <c r="A1101" s="556"/>
      <c r="B1101" s="555" t="s">
        <v>302</v>
      </c>
      <c r="C1101" s="554">
        <v>230</v>
      </c>
      <c r="D1101" s="552">
        <v>100</v>
      </c>
      <c r="E1101" s="552">
        <v>100</v>
      </c>
      <c r="F1101" s="552">
        <v>0</v>
      </c>
    </row>
    <row r="1102" spans="1:6" ht="15.6" x14ac:dyDescent="0.3">
      <c r="A1102" s="556"/>
      <c r="B1102" s="555"/>
      <c r="C1102" s="554"/>
      <c r="D1102" s="552"/>
      <c r="E1102" s="552"/>
      <c r="F1102" s="552"/>
    </row>
    <row r="1103" spans="1:6" ht="15.6" x14ac:dyDescent="0.3">
      <c r="A1103" s="556"/>
      <c r="B1103" s="555" t="s">
        <v>493</v>
      </c>
      <c r="C1103" s="554">
        <v>45.5</v>
      </c>
      <c r="D1103" s="552">
        <v>100</v>
      </c>
      <c r="E1103" s="552">
        <v>100</v>
      </c>
      <c r="F1103" s="553" t="s">
        <v>531</v>
      </c>
    </row>
    <row r="1104" spans="1:6" ht="15.6" hidden="1" x14ac:dyDescent="0.3">
      <c r="A1104" s="556"/>
      <c r="B1104" s="555" t="s">
        <v>332</v>
      </c>
      <c r="C1104" s="554">
        <v>16.049999999999997</v>
      </c>
      <c r="D1104" s="552">
        <v>100</v>
      </c>
      <c r="E1104" s="552">
        <v>100</v>
      </c>
      <c r="F1104" s="552">
        <v>0</v>
      </c>
    </row>
    <row r="1105" spans="1:6" ht="15.6" hidden="1" x14ac:dyDescent="0.3">
      <c r="A1105" s="556"/>
      <c r="B1105" s="555" t="s">
        <v>308</v>
      </c>
      <c r="C1105" s="554">
        <v>29.45</v>
      </c>
      <c r="D1105" s="552">
        <v>100</v>
      </c>
      <c r="E1105" s="552">
        <v>100</v>
      </c>
      <c r="F1105" s="552">
        <v>0</v>
      </c>
    </row>
    <row r="1106" spans="1:6" ht="15.6" x14ac:dyDescent="0.3">
      <c r="A1106" s="556"/>
      <c r="B1106" s="555"/>
      <c r="C1106" s="554"/>
      <c r="D1106" s="552"/>
      <c r="E1106" s="552"/>
      <c r="F1106" s="552"/>
    </row>
    <row r="1107" spans="1:6" ht="15.6" x14ac:dyDescent="0.3">
      <c r="A1107" s="556"/>
      <c r="B1107" s="555" t="s">
        <v>494</v>
      </c>
      <c r="C1107" s="554">
        <v>4823.5</v>
      </c>
      <c r="D1107" s="552">
        <v>100</v>
      </c>
      <c r="E1107" s="552">
        <v>102.66</v>
      </c>
      <c r="F1107" s="552">
        <v>2.6599999999999957</v>
      </c>
    </row>
    <row r="1108" spans="1:6" ht="12.75" customHeight="1" x14ac:dyDescent="0.3">
      <c r="A1108" s="556"/>
      <c r="B1108" s="555"/>
      <c r="C1108" s="554"/>
      <c r="D1108" s="552"/>
      <c r="E1108" s="552"/>
      <c r="F1108" s="552"/>
    </row>
    <row r="1109" spans="1:6" ht="15.6" x14ac:dyDescent="0.3">
      <c r="A1109" s="556"/>
      <c r="B1109" s="555" t="s">
        <v>495</v>
      </c>
      <c r="C1109" s="554">
        <v>2682.58</v>
      </c>
      <c r="D1109" s="552">
        <v>100</v>
      </c>
      <c r="E1109" s="552">
        <v>103.99</v>
      </c>
      <c r="F1109" s="552">
        <v>3.9900000000000047</v>
      </c>
    </row>
    <row r="1110" spans="1:6" ht="15.6" hidden="1" x14ac:dyDescent="0.3">
      <c r="A1110" s="556"/>
      <c r="B1110" s="555" t="s">
        <v>292</v>
      </c>
      <c r="C1110" s="554">
        <v>450</v>
      </c>
      <c r="D1110" s="552">
        <v>100</v>
      </c>
      <c r="E1110" s="552">
        <v>100</v>
      </c>
      <c r="F1110" s="552">
        <v>0</v>
      </c>
    </row>
    <row r="1111" spans="1:6" ht="15.6" hidden="1" x14ac:dyDescent="0.3">
      <c r="A1111" s="556"/>
      <c r="B1111" s="555" t="s">
        <v>293</v>
      </c>
      <c r="C1111" s="554">
        <v>1050</v>
      </c>
      <c r="D1111" s="552">
        <v>100</v>
      </c>
      <c r="E1111" s="552">
        <v>100</v>
      </c>
      <c r="F1111" s="552">
        <v>0</v>
      </c>
    </row>
    <row r="1112" spans="1:6" ht="15.6" hidden="1" x14ac:dyDescent="0.3">
      <c r="A1112" s="556"/>
      <c r="B1112" s="555" t="s">
        <v>308</v>
      </c>
      <c r="C1112" s="554">
        <v>230</v>
      </c>
      <c r="D1112" s="552">
        <v>100</v>
      </c>
      <c r="E1112" s="552">
        <v>100</v>
      </c>
      <c r="F1112" s="552">
        <v>0</v>
      </c>
    </row>
    <row r="1113" spans="1:6" ht="15.6" hidden="1" x14ac:dyDescent="0.3">
      <c r="A1113" s="556"/>
      <c r="B1113" s="555" t="s">
        <v>309</v>
      </c>
      <c r="C1113" s="554">
        <v>200</v>
      </c>
      <c r="D1113" s="552">
        <v>100</v>
      </c>
      <c r="E1113" s="552">
        <v>100</v>
      </c>
      <c r="F1113" s="552">
        <v>0</v>
      </c>
    </row>
    <row r="1114" spans="1:6" ht="15.6" hidden="1" x14ac:dyDescent="0.3">
      <c r="A1114" s="556"/>
      <c r="B1114" s="555" t="s">
        <v>306</v>
      </c>
      <c r="C1114" s="554">
        <v>72</v>
      </c>
      <c r="D1114" s="552">
        <v>100</v>
      </c>
      <c r="E1114" s="552">
        <v>127.77777777777777</v>
      </c>
      <c r="F1114" s="552">
        <v>27.777777777777768</v>
      </c>
    </row>
    <row r="1115" spans="1:6" ht="15.6" hidden="1" x14ac:dyDescent="0.3">
      <c r="A1115" s="556"/>
      <c r="B1115" s="555" t="s">
        <v>295</v>
      </c>
      <c r="C1115" s="554">
        <v>104.58</v>
      </c>
      <c r="D1115" s="552">
        <v>100</v>
      </c>
      <c r="E1115" s="552">
        <v>100</v>
      </c>
      <c r="F1115" s="552">
        <v>0</v>
      </c>
    </row>
    <row r="1116" spans="1:6" ht="15.6" hidden="1" x14ac:dyDescent="0.3">
      <c r="A1116" s="556"/>
      <c r="B1116" s="555" t="s">
        <v>315</v>
      </c>
      <c r="C1116" s="554">
        <v>390</v>
      </c>
      <c r="D1116" s="552">
        <v>100</v>
      </c>
      <c r="E1116" s="552">
        <v>107.69230769230769</v>
      </c>
      <c r="F1116" s="552">
        <v>7.6923076923076872</v>
      </c>
    </row>
    <row r="1117" spans="1:6" ht="15.6" hidden="1" x14ac:dyDescent="0.3">
      <c r="A1117" s="556"/>
      <c r="B1117" s="555" t="s">
        <v>302</v>
      </c>
      <c r="C1117" s="554">
        <v>186</v>
      </c>
      <c r="D1117" s="552">
        <v>100</v>
      </c>
      <c r="E1117" s="552">
        <v>100</v>
      </c>
      <c r="F1117" s="552">
        <v>0</v>
      </c>
    </row>
    <row r="1118" spans="1:6" ht="15.6" x14ac:dyDescent="0.3">
      <c r="A1118" s="556"/>
      <c r="B1118" s="555"/>
      <c r="C1118" s="554"/>
      <c r="D1118" s="552"/>
      <c r="E1118" s="552"/>
      <c r="F1118" s="552"/>
    </row>
    <row r="1119" spans="1:6" ht="15.6" x14ac:dyDescent="0.3">
      <c r="A1119" s="556"/>
      <c r="B1119" s="555" t="s">
        <v>496</v>
      </c>
      <c r="C1119" s="554">
        <v>2140.92</v>
      </c>
      <c r="D1119" s="552">
        <v>100</v>
      </c>
      <c r="E1119" s="552">
        <v>95.700510379623537</v>
      </c>
      <c r="F1119" s="552">
        <v>-4.2994896203764625</v>
      </c>
    </row>
    <row r="1120" spans="1:6" ht="15.6" hidden="1" x14ac:dyDescent="0.3">
      <c r="A1120" s="555"/>
      <c r="B1120" s="555" t="s">
        <v>293</v>
      </c>
      <c r="C1120" s="554">
        <v>1000</v>
      </c>
      <c r="D1120" s="552">
        <v>100</v>
      </c>
      <c r="E1120" s="552">
        <v>100</v>
      </c>
      <c r="F1120" s="552">
        <v>0</v>
      </c>
    </row>
    <row r="1121" spans="1:6" ht="15.6" hidden="1" x14ac:dyDescent="0.3">
      <c r="A1121" s="555"/>
      <c r="B1121" s="555" t="s">
        <v>313</v>
      </c>
      <c r="C1121" s="554">
        <v>250</v>
      </c>
      <c r="D1121" s="552">
        <v>100</v>
      </c>
      <c r="E1121" s="552">
        <v>102</v>
      </c>
      <c r="F1121" s="552">
        <v>2.0000000000000018</v>
      </c>
    </row>
    <row r="1122" spans="1:6" ht="15.6" hidden="1" x14ac:dyDescent="0.3">
      <c r="A1122" s="555"/>
      <c r="B1122" s="555" t="s">
        <v>306</v>
      </c>
      <c r="C1122" s="554">
        <v>561</v>
      </c>
      <c r="D1122" s="552">
        <v>100</v>
      </c>
      <c r="E1122" s="552">
        <v>78.431372549019613</v>
      </c>
      <c r="F1122" s="552">
        <v>-21.568627450980383</v>
      </c>
    </row>
    <row r="1123" spans="1:6" ht="15.6" hidden="1" x14ac:dyDescent="0.3">
      <c r="A1123" s="555"/>
      <c r="B1123" s="555" t="s">
        <v>297</v>
      </c>
      <c r="C1123" s="554">
        <v>329.92</v>
      </c>
      <c r="D1123" s="552">
        <v>100</v>
      </c>
      <c r="E1123" s="552">
        <v>104.84966052376335</v>
      </c>
      <c r="F1123" s="552">
        <v>4.8496605237633439</v>
      </c>
    </row>
    <row r="1124" spans="1:6" ht="13.5" customHeight="1" x14ac:dyDescent="0.3">
      <c r="A1124" s="555"/>
      <c r="B1124" s="555"/>
      <c r="C1124" s="554"/>
      <c r="D1124" s="552"/>
      <c r="E1124" s="552"/>
      <c r="F1124" s="552"/>
    </row>
    <row r="1125" spans="1:6" ht="13.5" customHeight="1" x14ac:dyDescent="0.3">
      <c r="A1125" s="555"/>
      <c r="B1125" s="555" t="s">
        <v>497</v>
      </c>
      <c r="C1125" s="554">
        <v>1472.75</v>
      </c>
      <c r="D1125" s="552">
        <v>100</v>
      </c>
      <c r="E1125" s="552">
        <v>100</v>
      </c>
      <c r="F1125" s="553" t="s">
        <v>531</v>
      </c>
    </row>
    <row r="1126" spans="1:6" ht="15.6" x14ac:dyDescent="0.3">
      <c r="A1126" s="555"/>
      <c r="B1126" s="555"/>
      <c r="C1126" s="554"/>
      <c r="D1126" s="552"/>
      <c r="E1126" s="552"/>
      <c r="F1126" s="552"/>
    </row>
    <row r="1127" spans="1:6" ht="15.6" x14ac:dyDescent="0.3">
      <c r="A1127" s="556"/>
      <c r="B1127" s="555" t="s">
        <v>498</v>
      </c>
      <c r="C1127" s="554">
        <v>170</v>
      </c>
      <c r="D1127" s="552">
        <v>100</v>
      </c>
      <c r="E1127" s="552">
        <v>99.908122555059776</v>
      </c>
      <c r="F1127" s="552">
        <v>-9.1877444940224873E-2</v>
      </c>
    </row>
    <row r="1128" spans="1:6" ht="15.6" hidden="1" x14ac:dyDescent="0.3">
      <c r="A1128" s="556"/>
      <c r="B1128" s="555" t="s">
        <v>333</v>
      </c>
      <c r="C1128" s="554">
        <v>170</v>
      </c>
      <c r="D1128" s="552">
        <v>100</v>
      </c>
      <c r="E1128" s="552">
        <v>100</v>
      </c>
      <c r="F1128" s="552">
        <v>0</v>
      </c>
    </row>
    <row r="1129" spans="1:6" ht="15.6" x14ac:dyDescent="0.3">
      <c r="A1129" s="556"/>
      <c r="B1129" s="555"/>
      <c r="C1129" s="554"/>
      <c r="D1129" s="552"/>
      <c r="E1129" s="552"/>
      <c r="F1129" s="552"/>
    </row>
    <row r="1130" spans="1:6" ht="13.5" customHeight="1" x14ac:dyDescent="0.3">
      <c r="A1130" s="556"/>
      <c r="B1130" s="555" t="s">
        <v>499</v>
      </c>
      <c r="C1130" s="554">
        <v>1302.75</v>
      </c>
      <c r="D1130" s="552">
        <v>100</v>
      </c>
      <c r="E1130" s="552">
        <v>100</v>
      </c>
      <c r="F1130" s="553" t="s">
        <v>531</v>
      </c>
    </row>
    <row r="1131" spans="1:6" ht="15.6" hidden="1" x14ac:dyDescent="0.3">
      <c r="A1131" s="556" t="s">
        <v>18</v>
      </c>
      <c r="B1131" s="555" t="s">
        <v>308</v>
      </c>
      <c r="C1131" s="554">
        <v>607.75</v>
      </c>
      <c r="D1131" s="552">
        <v>100</v>
      </c>
      <c r="E1131" s="552">
        <v>100</v>
      </c>
      <c r="F1131" s="552">
        <v>0</v>
      </c>
    </row>
    <row r="1132" spans="1:6" ht="15.6" hidden="1" x14ac:dyDescent="0.3">
      <c r="A1132" s="556"/>
      <c r="B1132" s="555" t="s">
        <v>333</v>
      </c>
      <c r="C1132" s="554">
        <v>560</v>
      </c>
      <c r="D1132" s="552">
        <v>100</v>
      </c>
      <c r="E1132" s="552">
        <v>100</v>
      </c>
      <c r="F1132" s="552">
        <v>0</v>
      </c>
    </row>
    <row r="1133" spans="1:6" ht="15.6" hidden="1" x14ac:dyDescent="0.3">
      <c r="A1133" s="556" t="s">
        <v>18</v>
      </c>
      <c r="B1133" s="555" t="s">
        <v>334</v>
      </c>
      <c r="C1133" s="554">
        <v>135</v>
      </c>
      <c r="D1133" s="552">
        <v>100</v>
      </c>
      <c r="E1133" s="552">
        <v>100</v>
      </c>
      <c r="F1133" s="552">
        <v>0</v>
      </c>
    </row>
    <row r="1134" spans="1:6" ht="15.6" x14ac:dyDescent="0.3">
      <c r="A1134" s="556"/>
      <c r="B1134" s="555"/>
      <c r="C1134" s="554"/>
      <c r="D1134" s="552"/>
      <c r="E1134" s="552"/>
      <c r="F1134" s="552"/>
    </row>
    <row r="1135" spans="1:6" ht="12.75" customHeight="1" x14ac:dyDescent="0.3">
      <c r="A1135" s="599" t="s">
        <v>543</v>
      </c>
      <c r="B1135" s="598"/>
      <c r="C1135" s="554">
        <v>137539.20000000001</v>
      </c>
      <c r="D1135" s="552">
        <v>100</v>
      </c>
      <c r="E1135" s="552">
        <v>100.98211869101716</v>
      </c>
      <c r="F1135" s="552">
        <v>0.9821186910171642</v>
      </c>
    </row>
    <row r="1136" spans="1:6" ht="13.5" customHeight="1" x14ac:dyDescent="0.3">
      <c r="A1136" s="556"/>
      <c r="B1136" s="555"/>
      <c r="C1136" s="554"/>
      <c r="D1136" s="552"/>
      <c r="E1136" s="552"/>
      <c r="F1136" s="552"/>
    </row>
    <row r="1137" spans="1:6" ht="13.5" customHeight="1" x14ac:dyDescent="0.3">
      <c r="A1137" s="556"/>
      <c r="B1137" s="555" t="s">
        <v>500</v>
      </c>
      <c r="C1137" s="554">
        <v>74576.81</v>
      </c>
      <c r="D1137" s="552">
        <v>100</v>
      </c>
      <c r="E1137" s="552">
        <v>120.08034845971522</v>
      </c>
      <c r="F1137" s="552">
        <v>20.080348459715225</v>
      </c>
    </row>
    <row r="1138" spans="1:6" ht="13.5" customHeight="1" x14ac:dyDescent="0.3">
      <c r="A1138" s="556"/>
      <c r="B1138" s="555"/>
      <c r="C1138" s="554"/>
      <c r="D1138" s="552"/>
      <c r="E1138" s="552"/>
      <c r="F1138" s="552"/>
    </row>
    <row r="1139" spans="1:6" ht="15.6" x14ac:dyDescent="0.3">
      <c r="A1139" s="556"/>
      <c r="B1139" s="555" t="s">
        <v>501</v>
      </c>
      <c r="C1139" s="554">
        <v>18645.09</v>
      </c>
      <c r="D1139" s="552">
        <v>100</v>
      </c>
      <c r="E1139" s="552">
        <v>101.96997981538158</v>
      </c>
      <c r="F1139" s="552">
        <v>1.969979815381584</v>
      </c>
    </row>
    <row r="1140" spans="1:6" ht="15.6" hidden="1" x14ac:dyDescent="0.3">
      <c r="A1140" s="556"/>
      <c r="B1140" s="555" t="s">
        <v>292</v>
      </c>
      <c r="C1140" s="554">
        <v>15</v>
      </c>
      <c r="D1140" s="552">
        <v>100</v>
      </c>
      <c r="E1140" s="552">
        <v>100</v>
      </c>
      <c r="F1140" s="552">
        <v>0</v>
      </c>
    </row>
    <row r="1141" spans="1:6" ht="15.6" hidden="1" x14ac:dyDescent="0.3">
      <c r="A1141" s="556"/>
      <c r="B1141" s="555" t="s">
        <v>293</v>
      </c>
      <c r="C1141" s="554">
        <v>1550</v>
      </c>
      <c r="D1141" s="552">
        <v>100</v>
      </c>
      <c r="E1141" s="552">
        <v>100</v>
      </c>
      <c r="F1141" s="552">
        <v>0</v>
      </c>
    </row>
    <row r="1142" spans="1:6" ht="15.6" hidden="1" x14ac:dyDescent="0.3">
      <c r="A1142" s="556"/>
      <c r="B1142" s="555" t="s">
        <v>307</v>
      </c>
      <c r="C1142" s="554">
        <v>8250</v>
      </c>
      <c r="D1142" s="552">
        <v>100</v>
      </c>
      <c r="E1142" s="552">
        <v>100</v>
      </c>
      <c r="F1142" s="552">
        <v>0</v>
      </c>
    </row>
    <row r="1143" spans="1:6" ht="15.6" hidden="1" x14ac:dyDescent="0.3">
      <c r="A1143" s="556"/>
      <c r="B1143" s="555" t="s">
        <v>308</v>
      </c>
      <c r="C1143" s="554">
        <v>2973.75</v>
      </c>
      <c r="D1143" s="552">
        <v>100</v>
      </c>
      <c r="E1143" s="552">
        <v>100</v>
      </c>
      <c r="F1143" s="552">
        <v>0</v>
      </c>
    </row>
    <row r="1144" spans="1:6" ht="15.6" hidden="1" x14ac:dyDescent="0.3">
      <c r="A1144" s="556"/>
      <c r="B1144" s="555" t="s">
        <v>306</v>
      </c>
      <c r="C1144" s="554">
        <v>852.5</v>
      </c>
      <c r="D1144" s="552">
        <v>100</v>
      </c>
      <c r="E1144" s="552">
        <v>109.6774193548387</v>
      </c>
      <c r="F1144" s="552">
        <v>9.6774193548387011</v>
      </c>
    </row>
    <row r="1145" spans="1:6" ht="15.6" hidden="1" x14ac:dyDescent="0.3">
      <c r="A1145" s="556"/>
      <c r="B1145" s="555" t="s">
        <v>295</v>
      </c>
      <c r="C1145" s="554">
        <v>913.92000000000007</v>
      </c>
      <c r="D1145" s="552">
        <v>100</v>
      </c>
      <c r="E1145" s="552">
        <v>100</v>
      </c>
      <c r="F1145" s="552">
        <v>0</v>
      </c>
    </row>
    <row r="1146" spans="1:6" ht="15.6" hidden="1" x14ac:dyDescent="0.3">
      <c r="A1146" s="556"/>
      <c r="B1146" s="555" t="s">
        <v>297</v>
      </c>
      <c r="C1146" s="554">
        <v>1729.92</v>
      </c>
      <c r="D1146" s="552">
        <v>100</v>
      </c>
      <c r="E1146" s="552">
        <v>100</v>
      </c>
      <c r="F1146" s="552">
        <v>0</v>
      </c>
    </row>
    <row r="1147" spans="1:6" ht="15.6" hidden="1" x14ac:dyDescent="0.3">
      <c r="A1147" s="556"/>
      <c r="B1147" s="555" t="s">
        <v>311</v>
      </c>
      <c r="C1147" s="554">
        <v>660</v>
      </c>
      <c r="D1147" s="552">
        <v>100</v>
      </c>
      <c r="E1147" s="552">
        <v>100</v>
      </c>
      <c r="F1147" s="552">
        <v>0</v>
      </c>
    </row>
    <row r="1148" spans="1:6" ht="15.6" hidden="1" x14ac:dyDescent="0.3">
      <c r="A1148" s="556"/>
      <c r="B1148" s="555" t="s">
        <v>303</v>
      </c>
      <c r="C1148" s="554">
        <v>740</v>
      </c>
      <c r="D1148" s="552">
        <v>100</v>
      </c>
      <c r="E1148" s="552">
        <v>100</v>
      </c>
      <c r="F1148" s="552">
        <v>0</v>
      </c>
    </row>
    <row r="1149" spans="1:6" ht="15.6" hidden="1" x14ac:dyDescent="0.3">
      <c r="A1149" s="556"/>
      <c r="B1149" s="555" t="s">
        <v>300</v>
      </c>
      <c r="C1149" s="554">
        <v>540</v>
      </c>
      <c r="D1149" s="552">
        <v>100</v>
      </c>
      <c r="E1149" s="552">
        <v>112.99999999999999</v>
      </c>
      <c r="F1149" s="552">
        <v>12.999999999999989</v>
      </c>
    </row>
    <row r="1150" spans="1:6" ht="15.6" hidden="1" x14ac:dyDescent="0.3">
      <c r="A1150" s="556"/>
      <c r="B1150" s="555" t="s">
        <v>305</v>
      </c>
      <c r="C1150" s="554">
        <v>420</v>
      </c>
      <c r="D1150" s="552">
        <v>100</v>
      </c>
      <c r="E1150" s="552">
        <v>100</v>
      </c>
      <c r="F1150" s="552">
        <v>0</v>
      </c>
    </row>
    <row r="1151" spans="1:6" ht="15.6" x14ac:dyDescent="0.3">
      <c r="A1151" s="556"/>
      <c r="B1151" s="555"/>
      <c r="C1151" s="554"/>
      <c r="D1151" s="552"/>
      <c r="E1151" s="552"/>
      <c r="F1151" s="552"/>
    </row>
    <row r="1152" spans="1:6" ht="15.6" x14ac:dyDescent="0.3">
      <c r="A1152" s="556"/>
      <c r="B1152" s="555" t="s">
        <v>502</v>
      </c>
      <c r="C1152" s="554">
        <v>25545</v>
      </c>
      <c r="D1152" s="552">
        <v>100</v>
      </c>
      <c r="E1152" s="552">
        <v>100.39381439455923</v>
      </c>
      <c r="F1152" s="552">
        <v>0.39381439455923317</v>
      </c>
    </row>
    <row r="1153" spans="1:6" ht="15.6" hidden="1" x14ac:dyDescent="0.3">
      <c r="A1153" s="556"/>
      <c r="B1153" s="555" t="s">
        <v>293</v>
      </c>
      <c r="C1153" s="554">
        <v>4500</v>
      </c>
      <c r="D1153" s="552">
        <v>100</v>
      </c>
      <c r="E1153" s="552">
        <v>100</v>
      </c>
      <c r="F1153" s="552">
        <v>0</v>
      </c>
    </row>
    <row r="1154" spans="1:6" ht="15.6" hidden="1" x14ac:dyDescent="0.3">
      <c r="A1154" s="556"/>
      <c r="B1154" s="555" t="s">
        <v>307</v>
      </c>
      <c r="C1154" s="554">
        <v>5520</v>
      </c>
      <c r="D1154" s="552">
        <v>100</v>
      </c>
      <c r="E1154" s="552">
        <v>95.652173913043484</v>
      </c>
      <c r="F1154" s="552">
        <v>-4.3478260869565188</v>
      </c>
    </row>
    <row r="1155" spans="1:6" ht="15.6" hidden="1" x14ac:dyDescent="0.3">
      <c r="A1155" s="556"/>
      <c r="B1155" s="555" t="s">
        <v>295</v>
      </c>
      <c r="C1155" s="554">
        <v>5493.4</v>
      </c>
      <c r="D1155" s="552">
        <v>100</v>
      </c>
      <c r="E1155" s="552">
        <v>100</v>
      </c>
      <c r="F1155" s="552">
        <v>0</v>
      </c>
    </row>
    <row r="1156" spans="1:6" ht="15.6" hidden="1" x14ac:dyDescent="0.3">
      <c r="A1156" s="556"/>
      <c r="B1156" s="555" t="s">
        <v>335</v>
      </c>
      <c r="C1156" s="554">
        <v>1640</v>
      </c>
      <c r="D1156" s="552">
        <v>100</v>
      </c>
      <c r="E1156" s="552">
        <v>100</v>
      </c>
      <c r="F1156" s="552">
        <v>0</v>
      </c>
    </row>
    <row r="1157" spans="1:6" ht="15.6" hidden="1" x14ac:dyDescent="0.3">
      <c r="A1157" s="556"/>
      <c r="B1157" s="555" t="s">
        <v>310</v>
      </c>
      <c r="C1157" s="554">
        <v>855</v>
      </c>
      <c r="D1157" s="552">
        <v>100</v>
      </c>
      <c r="E1157" s="552">
        <v>100</v>
      </c>
      <c r="F1157" s="552">
        <v>0</v>
      </c>
    </row>
    <row r="1158" spans="1:6" ht="15.6" hidden="1" x14ac:dyDescent="0.3">
      <c r="A1158" s="556"/>
      <c r="B1158" s="555" t="s">
        <v>297</v>
      </c>
      <c r="C1158" s="554">
        <v>1089.5999999999999</v>
      </c>
      <c r="D1158" s="552">
        <v>100</v>
      </c>
      <c r="E1158" s="552">
        <v>100</v>
      </c>
      <c r="F1158" s="552">
        <v>0</v>
      </c>
    </row>
    <row r="1159" spans="1:6" ht="15.6" hidden="1" x14ac:dyDescent="0.3">
      <c r="A1159" s="556"/>
      <c r="B1159" s="555" t="s">
        <v>311</v>
      </c>
      <c r="C1159" s="554">
        <v>1455</v>
      </c>
      <c r="D1159" s="552">
        <v>100</v>
      </c>
      <c r="E1159" s="552">
        <v>100.9278350515464</v>
      </c>
      <c r="F1159" s="552">
        <v>0.92783505154638846</v>
      </c>
    </row>
    <row r="1160" spans="1:6" ht="15.6" hidden="1" x14ac:dyDescent="0.3">
      <c r="A1160" s="556"/>
      <c r="B1160" s="555" t="s">
        <v>300</v>
      </c>
      <c r="C1160" s="554">
        <v>1104</v>
      </c>
      <c r="D1160" s="552">
        <v>100</v>
      </c>
      <c r="E1160" s="552">
        <v>108.58695652173913</v>
      </c>
      <c r="F1160" s="552">
        <v>8.5869565217391308</v>
      </c>
    </row>
    <row r="1161" spans="1:6" ht="15.6" hidden="1" x14ac:dyDescent="0.3">
      <c r="A1161" s="556"/>
      <c r="B1161" s="555" t="s">
        <v>302</v>
      </c>
      <c r="C1161" s="554">
        <v>1188</v>
      </c>
      <c r="D1161" s="552">
        <v>100</v>
      </c>
      <c r="E1161" s="552">
        <v>100</v>
      </c>
      <c r="F1161" s="552">
        <v>0</v>
      </c>
    </row>
    <row r="1162" spans="1:6" ht="15.6" hidden="1" x14ac:dyDescent="0.3">
      <c r="A1162" s="556"/>
      <c r="B1162" s="555" t="s">
        <v>304</v>
      </c>
      <c r="C1162" s="554">
        <v>1200</v>
      </c>
      <c r="D1162" s="552">
        <v>100</v>
      </c>
      <c r="E1162" s="552">
        <v>100</v>
      </c>
      <c r="F1162" s="552">
        <v>0</v>
      </c>
    </row>
    <row r="1163" spans="1:6" ht="15.6" hidden="1" x14ac:dyDescent="0.3">
      <c r="A1163" s="556"/>
      <c r="B1163" s="555" t="s">
        <v>305</v>
      </c>
      <c r="C1163" s="554">
        <v>540</v>
      </c>
      <c r="D1163" s="552">
        <v>100</v>
      </c>
      <c r="E1163" s="552">
        <v>100</v>
      </c>
      <c r="F1163" s="552">
        <v>0</v>
      </c>
    </row>
    <row r="1164" spans="1:6" ht="15.6" hidden="1" x14ac:dyDescent="0.3">
      <c r="A1164" s="556"/>
      <c r="B1164" s="555" t="s">
        <v>316</v>
      </c>
      <c r="C1164" s="554">
        <v>960</v>
      </c>
      <c r="D1164" s="552">
        <v>100</v>
      </c>
      <c r="E1164" s="552">
        <v>100</v>
      </c>
      <c r="F1164" s="552">
        <v>0</v>
      </c>
    </row>
    <row r="1165" spans="1:6" ht="15.6" x14ac:dyDescent="0.3">
      <c r="A1165" s="556"/>
      <c r="B1165" s="555"/>
      <c r="C1165" s="554"/>
      <c r="D1165" s="552"/>
      <c r="E1165" s="552"/>
      <c r="F1165" s="552"/>
    </row>
    <row r="1166" spans="1:6" ht="15.6" x14ac:dyDescent="0.3">
      <c r="A1166" s="556"/>
      <c r="B1166" s="555" t="s">
        <v>503</v>
      </c>
      <c r="C1166" s="554">
        <v>3950</v>
      </c>
      <c r="D1166" s="552">
        <v>100</v>
      </c>
      <c r="E1166" s="552">
        <v>103.97504898200727</v>
      </c>
      <c r="F1166" s="552">
        <v>3.9750489820072676</v>
      </c>
    </row>
    <row r="1167" spans="1:6" ht="15.6" hidden="1" x14ac:dyDescent="0.3">
      <c r="A1167" s="556"/>
      <c r="B1167" s="555" t="s">
        <v>293</v>
      </c>
      <c r="C1167" s="554">
        <v>2100</v>
      </c>
      <c r="D1167" s="552">
        <v>100</v>
      </c>
      <c r="E1167" s="552">
        <v>100</v>
      </c>
      <c r="F1167" s="552">
        <v>0</v>
      </c>
    </row>
    <row r="1168" spans="1:6" ht="15.6" hidden="1" x14ac:dyDescent="0.3">
      <c r="A1168" s="556"/>
      <c r="B1168" s="555" t="s">
        <v>306</v>
      </c>
      <c r="C1168" s="554">
        <v>1850</v>
      </c>
      <c r="D1168" s="552">
        <v>100</v>
      </c>
      <c r="E1168" s="552">
        <v>108.10810810810811</v>
      </c>
      <c r="F1168" s="552">
        <v>8.1081081081081141</v>
      </c>
    </row>
    <row r="1169" spans="1:6" ht="15.6" x14ac:dyDescent="0.3">
      <c r="A1169" s="556"/>
      <c r="B1169" s="555"/>
      <c r="C1169" s="554"/>
      <c r="D1169" s="552"/>
      <c r="E1169" s="552"/>
      <c r="F1169" s="552"/>
    </row>
    <row r="1170" spans="1:6" ht="15.6" x14ac:dyDescent="0.3">
      <c r="A1170" s="556"/>
      <c r="B1170" s="555" t="s">
        <v>504</v>
      </c>
      <c r="C1170" s="554">
        <v>2022</v>
      </c>
      <c r="D1170" s="552">
        <v>100</v>
      </c>
      <c r="E1170" s="552">
        <v>103.33424457407583</v>
      </c>
      <c r="F1170" s="552">
        <v>3.3342445740758286</v>
      </c>
    </row>
    <row r="1171" spans="1:6" ht="15.6" hidden="1" x14ac:dyDescent="0.3">
      <c r="A1171" s="556"/>
      <c r="B1171" s="555" t="s">
        <v>293</v>
      </c>
      <c r="C1171" s="554">
        <v>960</v>
      </c>
      <c r="D1171" s="552">
        <v>100</v>
      </c>
      <c r="E1171" s="552">
        <v>100</v>
      </c>
      <c r="F1171" s="552">
        <v>0</v>
      </c>
    </row>
    <row r="1172" spans="1:6" ht="15.6" hidden="1" x14ac:dyDescent="0.3">
      <c r="A1172" s="556"/>
      <c r="B1172" s="555" t="s">
        <v>300</v>
      </c>
      <c r="C1172" s="554">
        <v>1062</v>
      </c>
      <c r="D1172" s="552">
        <v>100</v>
      </c>
      <c r="E1172" s="552">
        <v>106.77966101694916</v>
      </c>
      <c r="F1172" s="552">
        <v>6.7796610169491567</v>
      </c>
    </row>
    <row r="1173" spans="1:6" ht="15.6" x14ac:dyDescent="0.3">
      <c r="A1173" s="556"/>
      <c r="B1173" s="555"/>
      <c r="C1173" s="554"/>
      <c r="D1173" s="552"/>
      <c r="E1173" s="552"/>
      <c r="F1173" s="552"/>
    </row>
    <row r="1174" spans="1:6" ht="15.6" x14ac:dyDescent="0.3">
      <c r="A1174" s="556"/>
      <c r="B1174" s="555" t="s">
        <v>505</v>
      </c>
      <c r="C1174" s="554">
        <v>9952.58</v>
      </c>
      <c r="D1174" s="552">
        <v>100</v>
      </c>
      <c r="E1174" s="552">
        <v>101.50196050255813</v>
      </c>
      <c r="F1174" s="552">
        <v>1.5019605025581306</v>
      </c>
    </row>
    <row r="1175" spans="1:6" ht="15.6" hidden="1" x14ac:dyDescent="0.3">
      <c r="A1175" s="556"/>
      <c r="B1175" s="555" t="s">
        <v>306</v>
      </c>
      <c r="C1175" s="554">
        <v>2160</v>
      </c>
      <c r="D1175" s="552">
        <v>100</v>
      </c>
      <c r="E1175" s="552">
        <v>108.33333333333333</v>
      </c>
      <c r="F1175" s="552">
        <v>8.333333333333325</v>
      </c>
    </row>
    <row r="1176" spans="1:6" ht="15.6" hidden="1" x14ac:dyDescent="0.3">
      <c r="A1176" s="556"/>
      <c r="B1176" s="555" t="s">
        <v>295</v>
      </c>
      <c r="C1176" s="554">
        <v>2659.58</v>
      </c>
      <c r="D1176" s="552">
        <v>100</v>
      </c>
      <c r="E1176" s="552">
        <v>100</v>
      </c>
      <c r="F1176" s="552">
        <v>0</v>
      </c>
    </row>
    <row r="1177" spans="1:6" ht="15.6" hidden="1" x14ac:dyDescent="0.3">
      <c r="A1177" s="556"/>
      <c r="B1177" s="555" t="s">
        <v>335</v>
      </c>
      <c r="C1177" s="554">
        <v>930</v>
      </c>
      <c r="D1177" s="552">
        <v>100</v>
      </c>
      <c r="E1177" s="552">
        <v>100</v>
      </c>
      <c r="F1177" s="552">
        <v>0</v>
      </c>
    </row>
    <row r="1178" spans="1:6" ht="15.6" hidden="1" x14ac:dyDescent="0.3">
      <c r="A1178" s="556"/>
      <c r="B1178" s="555" t="s">
        <v>310</v>
      </c>
      <c r="C1178" s="554">
        <v>450</v>
      </c>
      <c r="D1178" s="552">
        <v>100</v>
      </c>
      <c r="E1178" s="552">
        <v>104</v>
      </c>
      <c r="F1178" s="552">
        <v>4.0000000000000036</v>
      </c>
    </row>
    <row r="1179" spans="1:6" ht="15.6" hidden="1" x14ac:dyDescent="0.3">
      <c r="A1179" s="556"/>
      <c r="B1179" s="555" t="s">
        <v>311</v>
      </c>
      <c r="C1179" s="554">
        <v>1050</v>
      </c>
      <c r="D1179" s="552">
        <v>100</v>
      </c>
      <c r="E1179" s="552">
        <v>100</v>
      </c>
      <c r="F1179" s="552">
        <v>0</v>
      </c>
    </row>
    <row r="1180" spans="1:6" ht="15.6" hidden="1" x14ac:dyDescent="0.3">
      <c r="A1180" s="556"/>
      <c r="B1180" s="555" t="s">
        <v>336</v>
      </c>
      <c r="C1180" s="554">
        <v>1800</v>
      </c>
      <c r="D1180" s="552">
        <v>100</v>
      </c>
      <c r="E1180" s="552">
        <v>100</v>
      </c>
      <c r="F1180" s="552">
        <v>0</v>
      </c>
    </row>
    <row r="1181" spans="1:6" ht="15.6" hidden="1" x14ac:dyDescent="0.3">
      <c r="A1181" s="556"/>
      <c r="B1181" s="555" t="s">
        <v>302</v>
      </c>
      <c r="C1181" s="554">
        <v>399</v>
      </c>
      <c r="D1181" s="552">
        <v>100</v>
      </c>
      <c r="E1181" s="552">
        <v>100</v>
      </c>
      <c r="F1181" s="552">
        <v>0</v>
      </c>
    </row>
    <row r="1182" spans="1:6" ht="15.6" hidden="1" x14ac:dyDescent="0.3">
      <c r="A1182" s="556"/>
      <c r="B1182" s="555" t="s">
        <v>304</v>
      </c>
      <c r="C1182" s="554">
        <v>504</v>
      </c>
      <c r="D1182" s="552">
        <v>100</v>
      </c>
      <c r="E1182" s="552">
        <v>100</v>
      </c>
      <c r="F1182" s="552">
        <v>0</v>
      </c>
    </row>
    <row r="1183" spans="1:6" ht="15.6" x14ac:dyDescent="0.3">
      <c r="A1183" s="556"/>
      <c r="B1183" s="555"/>
      <c r="C1183" s="554"/>
      <c r="D1183" s="552"/>
      <c r="E1183" s="552"/>
      <c r="F1183" s="552"/>
    </row>
    <row r="1184" spans="1:6" ht="15.6" x14ac:dyDescent="0.3">
      <c r="A1184" s="556"/>
      <c r="B1184" s="555" t="s">
        <v>506</v>
      </c>
      <c r="C1184" s="554">
        <v>2209</v>
      </c>
      <c r="D1184" s="552">
        <v>100</v>
      </c>
      <c r="E1184" s="552">
        <v>100</v>
      </c>
      <c r="F1184" s="553" t="s">
        <v>531</v>
      </c>
    </row>
    <row r="1185" spans="1:6" ht="15.6" hidden="1" x14ac:dyDescent="0.3">
      <c r="A1185" s="555"/>
      <c r="B1185" s="555" t="s">
        <v>293</v>
      </c>
      <c r="C1185" s="554">
        <v>460</v>
      </c>
      <c r="D1185" s="552">
        <v>100</v>
      </c>
      <c r="E1185" s="552">
        <v>100</v>
      </c>
      <c r="F1185" s="552">
        <v>0</v>
      </c>
    </row>
    <row r="1186" spans="1:6" ht="15.6" hidden="1" x14ac:dyDescent="0.3">
      <c r="A1186" s="555"/>
      <c r="B1186" s="555" t="s">
        <v>307</v>
      </c>
      <c r="C1186" s="554">
        <v>1290</v>
      </c>
      <c r="D1186" s="552">
        <v>100</v>
      </c>
      <c r="E1186" s="552">
        <v>100</v>
      </c>
      <c r="F1186" s="552">
        <v>0</v>
      </c>
    </row>
    <row r="1187" spans="1:6" ht="15.6" hidden="1" x14ac:dyDescent="0.3">
      <c r="A1187" s="555"/>
      <c r="B1187" s="555" t="s">
        <v>310</v>
      </c>
      <c r="C1187" s="554">
        <v>459</v>
      </c>
      <c r="D1187" s="552">
        <v>100</v>
      </c>
      <c r="E1187" s="552">
        <v>100</v>
      </c>
      <c r="F1187" s="552">
        <v>0</v>
      </c>
    </row>
    <row r="1188" spans="1:6" ht="15.6" x14ac:dyDescent="0.3">
      <c r="A1188" s="555"/>
      <c r="B1188" s="555"/>
      <c r="C1188" s="554"/>
      <c r="D1188" s="552"/>
      <c r="E1188" s="552"/>
      <c r="F1188" s="552"/>
    </row>
    <row r="1189" spans="1:6" ht="15.6" x14ac:dyDescent="0.3">
      <c r="A1189" s="556"/>
      <c r="B1189" s="555" t="s">
        <v>507</v>
      </c>
      <c r="C1189" s="554">
        <v>3739</v>
      </c>
      <c r="D1189" s="552">
        <v>100</v>
      </c>
      <c r="E1189" s="552">
        <v>107.33424289936615</v>
      </c>
      <c r="F1189" s="552">
        <v>7.3342428993661501</v>
      </c>
    </row>
    <row r="1190" spans="1:6" ht="15.6" hidden="1" x14ac:dyDescent="0.3">
      <c r="A1190" s="556"/>
      <c r="B1190" s="555" t="s">
        <v>306</v>
      </c>
      <c r="C1190" s="554">
        <v>210</v>
      </c>
      <c r="D1190" s="552">
        <v>100</v>
      </c>
      <c r="E1190" s="552">
        <v>109.52380952380953</v>
      </c>
      <c r="F1190" s="552">
        <v>9.5238095238095344</v>
      </c>
    </row>
    <row r="1191" spans="1:6" ht="15.6" hidden="1" x14ac:dyDescent="0.3">
      <c r="A1191" s="556"/>
      <c r="B1191" s="555" t="s">
        <v>335</v>
      </c>
      <c r="C1191" s="554">
        <v>3250</v>
      </c>
      <c r="D1191" s="552">
        <v>100</v>
      </c>
      <c r="E1191" s="552">
        <v>100</v>
      </c>
      <c r="F1191" s="552">
        <v>0</v>
      </c>
    </row>
    <row r="1192" spans="1:6" ht="15.6" hidden="1" x14ac:dyDescent="0.3">
      <c r="A1192" s="556"/>
      <c r="B1192" s="555" t="s">
        <v>310</v>
      </c>
      <c r="C1192" s="554">
        <v>279</v>
      </c>
      <c r="D1192" s="552">
        <v>100</v>
      </c>
      <c r="E1192" s="552">
        <v>112.90322580645163</v>
      </c>
      <c r="F1192" s="552">
        <v>12.903225806451623</v>
      </c>
    </row>
    <row r="1193" spans="1:6" ht="15.6" x14ac:dyDescent="0.3">
      <c r="A1193" s="556"/>
      <c r="B1193" s="555"/>
      <c r="C1193" s="554"/>
      <c r="D1193" s="552"/>
      <c r="E1193" s="552"/>
      <c r="F1193" s="552"/>
    </row>
    <row r="1194" spans="1:6" ht="15.6" x14ac:dyDescent="0.3">
      <c r="A1194" s="556"/>
      <c r="B1194" s="555" t="s">
        <v>508</v>
      </c>
      <c r="C1194" s="554">
        <v>1866.4</v>
      </c>
      <c r="D1194" s="552">
        <v>100</v>
      </c>
      <c r="E1194" s="552">
        <v>100.84877805291659</v>
      </c>
      <c r="F1194" s="552">
        <v>0.84877805291658781</v>
      </c>
    </row>
    <row r="1195" spans="1:6" ht="15.6" hidden="1" x14ac:dyDescent="0.3">
      <c r="A1195" s="556"/>
      <c r="B1195" s="555" t="s">
        <v>293</v>
      </c>
      <c r="C1195" s="554">
        <v>1300</v>
      </c>
      <c r="D1195" s="552">
        <v>100</v>
      </c>
      <c r="E1195" s="552">
        <v>100</v>
      </c>
      <c r="F1195" s="552">
        <v>0</v>
      </c>
    </row>
    <row r="1196" spans="1:6" ht="15.6" hidden="1" x14ac:dyDescent="0.3">
      <c r="A1196" s="556"/>
      <c r="B1196" s="555" t="s">
        <v>317</v>
      </c>
      <c r="C1196" s="554">
        <v>176.39999999999998</v>
      </c>
      <c r="D1196" s="552">
        <v>100</v>
      </c>
      <c r="E1196" s="552">
        <v>100</v>
      </c>
      <c r="F1196" s="552">
        <v>0</v>
      </c>
    </row>
    <row r="1197" spans="1:6" ht="15.6" hidden="1" x14ac:dyDescent="0.3">
      <c r="A1197" s="556"/>
      <c r="B1197" s="555" t="s">
        <v>335</v>
      </c>
      <c r="C1197" s="554">
        <v>390</v>
      </c>
      <c r="D1197" s="552">
        <v>100</v>
      </c>
      <c r="E1197" s="552">
        <v>100</v>
      </c>
      <c r="F1197" s="552">
        <v>0</v>
      </c>
    </row>
    <row r="1198" spans="1:6" ht="15.6" hidden="1" x14ac:dyDescent="0.3">
      <c r="A1198" s="556"/>
      <c r="B1198" s="555" t="s">
        <v>310</v>
      </c>
      <c r="C1198" s="554">
        <v>166.8</v>
      </c>
      <c r="D1198" s="552">
        <v>100</v>
      </c>
      <c r="E1198" s="552">
        <v>104.31654676258992</v>
      </c>
      <c r="F1198" s="552">
        <v>4.3165467625899234</v>
      </c>
    </row>
    <row r="1199" spans="1:6" ht="15.6" hidden="1" x14ac:dyDescent="0.3">
      <c r="A1199" s="556"/>
      <c r="B1199" s="555" t="s">
        <v>299</v>
      </c>
      <c r="C1199" s="554">
        <v>798.6</v>
      </c>
      <c r="D1199" s="552">
        <v>100</v>
      </c>
      <c r="E1199" s="552">
        <v>100</v>
      </c>
      <c r="F1199" s="552">
        <v>0</v>
      </c>
    </row>
    <row r="1200" spans="1:6" ht="15.6" x14ac:dyDescent="0.3">
      <c r="A1200" s="556"/>
      <c r="B1200" s="555"/>
      <c r="C1200" s="554"/>
      <c r="D1200" s="552"/>
      <c r="E1200" s="552"/>
      <c r="F1200" s="552"/>
    </row>
    <row r="1201" spans="1:6" ht="15.6" x14ac:dyDescent="0.3">
      <c r="A1201" s="556"/>
      <c r="B1201" s="555" t="s">
        <v>509</v>
      </c>
      <c r="C1201" s="554">
        <v>1000</v>
      </c>
      <c r="D1201" s="552">
        <v>100</v>
      </c>
      <c r="E1201" s="552">
        <v>100</v>
      </c>
      <c r="F1201" s="553" t="s">
        <v>531</v>
      </c>
    </row>
    <row r="1202" spans="1:6" ht="15.6" hidden="1" x14ac:dyDescent="0.3">
      <c r="A1202" s="556"/>
      <c r="B1202" s="555" t="s">
        <v>302</v>
      </c>
      <c r="C1202" s="554">
        <v>1000</v>
      </c>
      <c r="D1202" s="552">
        <v>100</v>
      </c>
      <c r="E1202" s="552">
        <v>100</v>
      </c>
      <c r="F1202" s="552">
        <v>0</v>
      </c>
    </row>
    <row r="1203" spans="1:6" ht="15.6" x14ac:dyDescent="0.3">
      <c r="A1203" s="556"/>
      <c r="B1203" s="555"/>
      <c r="C1203" s="554"/>
      <c r="D1203" s="552"/>
      <c r="E1203" s="552"/>
      <c r="F1203" s="552"/>
    </row>
    <row r="1204" spans="1:6" ht="15.6" x14ac:dyDescent="0.3">
      <c r="A1204" s="556"/>
      <c r="B1204" s="555" t="s">
        <v>510</v>
      </c>
      <c r="C1204" s="554">
        <v>1187</v>
      </c>
      <c r="D1204" s="552">
        <v>100</v>
      </c>
      <c r="E1204" s="552">
        <v>101.58756618688014</v>
      </c>
      <c r="F1204" s="552">
        <v>1.5875661868801405</v>
      </c>
    </row>
    <row r="1205" spans="1:6" ht="15.6" hidden="1" x14ac:dyDescent="0.3">
      <c r="A1205" s="556"/>
      <c r="B1205" s="555" t="s">
        <v>293</v>
      </c>
      <c r="C1205" s="554">
        <v>690</v>
      </c>
      <c r="D1205" s="552">
        <v>100</v>
      </c>
      <c r="E1205" s="552">
        <v>100</v>
      </c>
      <c r="F1205" s="552">
        <v>0</v>
      </c>
    </row>
    <row r="1206" spans="1:6" ht="15.6" hidden="1" x14ac:dyDescent="0.3">
      <c r="A1206" s="556"/>
      <c r="B1206" s="555" t="s">
        <v>306</v>
      </c>
      <c r="C1206" s="554">
        <v>217</v>
      </c>
      <c r="D1206" s="552">
        <v>100</v>
      </c>
      <c r="E1206" s="552">
        <v>104.83870967741935</v>
      </c>
      <c r="F1206" s="552">
        <v>4.8387096774193505</v>
      </c>
    </row>
    <row r="1207" spans="1:6" ht="15.6" hidden="1" x14ac:dyDescent="0.3">
      <c r="A1207" s="556"/>
      <c r="B1207" s="555" t="s">
        <v>303</v>
      </c>
      <c r="C1207" s="554">
        <v>280</v>
      </c>
      <c r="D1207" s="552">
        <v>100</v>
      </c>
      <c r="E1207" s="552">
        <v>100</v>
      </c>
      <c r="F1207" s="552">
        <v>0</v>
      </c>
    </row>
    <row r="1208" spans="1:6" ht="15.6" x14ac:dyDescent="0.3">
      <c r="A1208" s="556"/>
      <c r="B1208" s="555"/>
      <c r="C1208" s="554"/>
      <c r="D1208" s="552"/>
      <c r="E1208" s="552"/>
      <c r="F1208" s="552"/>
    </row>
    <row r="1209" spans="1:6" ht="15.6" x14ac:dyDescent="0.3">
      <c r="A1209" s="556"/>
      <c r="B1209" s="555" t="s">
        <v>511</v>
      </c>
      <c r="C1209" s="554">
        <v>2075.94</v>
      </c>
      <c r="D1209" s="552">
        <v>100</v>
      </c>
      <c r="E1209" s="552">
        <v>100</v>
      </c>
      <c r="F1209" s="553" t="s">
        <v>531</v>
      </c>
    </row>
    <row r="1210" spans="1:6" ht="15.6" hidden="1" x14ac:dyDescent="0.3">
      <c r="A1210" s="556"/>
      <c r="B1210" s="555" t="s">
        <v>293</v>
      </c>
      <c r="C1210" s="554">
        <v>375</v>
      </c>
      <c r="D1210" s="552">
        <v>100</v>
      </c>
      <c r="E1210" s="552">
        <v>100</v>
      </c>
      <c r="F1210" s="552">
        <v>0</v>
      </c>
    </row>
    <row r="1211" spans="1:6" ht="15.6" hidden="1" x14ac:dyDescent="0.3">
      <c r="A1211" s="556"/>
      <c r="B1211" s="555" t="s">
        <v>310</v>
      </c>
      <c r="C1211" s="554">
        <v>621.59999999999991</v>
      </c>
      <c r="D1211" s="552">
        <v>100</v>
      </c>
      <c r="E1211" s="552">
        <v>100</v>
      </c>
      <c r="F1211" s="552">
        <v>0</v>
      </c>
    </row>
    <row r="1212" spans="1:6" ht="15.6" hidden="1" x14ac:dyDescent="0.3">
      <c r="A1212" s="556"/>
      <c r="B1212" s="555" t="s">
        <v>297</v>
      </c>
      <c r="C1212" s="554">
        <v>719.94</v>
      </c>
      <c r="D1212" s="552">
        <v>100</v>
      </c>
      <c r="E1212" s="552">
        <v>100</v>
      </c>
      <c r="F1212" s="552">
        <v>0</v>
      </c>
    </row>
    <row r="1213" spans="1:6" ht="15.6" hidden="1" x14ac:dyDescent="0.3">
      <c r="A1213" s="556"/>
      <c r="B1213" s="555" t="s">
        <v>299</v>
      </c>
      <c r="C1213" s="554">
        <v>100.4</v>
      </c>
      <c r="D1213" s="552">
        <v>100</v>
      </c>
      <c r="E1213" s="552">
        <v>100</v>
      </c>
      <c r="F1213" s="552">
        <v>0</v>
      </c>
    </row>
    <row r="1214" spans="1:6" ht="15.6" hidden="1" x14ac:dyDescent="0.3">
      <c r="A1214" s="556"/>
      <c r="B1214" s="555" t="s">
        <v>300</v>
      </c>
      <c r="C1214" s="554">
        <v>259</v>
      </c>
      <c r="D1214" s="552">
        <v>100</v>
      </c>
      <c r="E1214" s="552">
        <v>100</v>
      </c>
      <c r="F1214" s="552">
        <v>0</v>
      </c>
    </row>
    <row r="1215" spans="1:6" ht="15.6" x14ac:dyDescent="0.3">
      <c r="A1215" s="556"/>
      <c r="B1215" s="555"/>
      <c r="C1215" s="554"/>
      <c r="D1215" s="552"/>
      <c r="E1215" s="552"/>
      <c r="F1215" s="552"/>
    </row>
    <row r="1216" spans="1:6" ht="15.6" x14ac:dyDescent="0.3">
      <c r="A1216" s="556"/>
      <c r="B1216" s="555" t="s">
        <v>512</v>
      </c>
      <c r="C1216" s="554">
        <v>293.22000000000003</v>
      </c>
      <c r="D1216" s="552">
        <v>100</v>
      </c>
      <c r="E1216" s="552">
        <v>100</v>
      </c>
      <c r="F1216" s="553" t="s">
        <v>531</v>
      </c>
    </row>
    <row r="1217" spans="1:6" ht="15.6" hidden="1" x14ac:dyDescent="0.3">
      <c r="A1217" s="556"/>
      <c r="B1217" s="555" t="s">
        <v>297</v>
      </c>
      <c r="C1217" s="554">
        <v>113.22</v>
      </c>
      <c r="D1217" s="552">
        <v>100</v>
      </c>
      <c r="E1217" s="552">
        <v>100</v>
      </c>
      <c r="F1217" s="552">
        <v>0</v>
      </c>
    </row>
    <row r="1218" spans="1:6" ht="15.6" hidden="1" x14ac:dyDescent="0.3">
      <c r="A1218" s="556"/>
      <c r="B1218" s="555" t="s">
        <v>302</v>
      </c>
      <c r="C1218" s="554">
        <v>180</v>
      </c>
      <c r="D1218" s="552">
        <v>100</v>
      </c>
      <c r="E1218" s="552">
        <v>100</v>
      </c>
      <c r="F1218" s="552">
        <v>0</v>
      </c>
    </row>
    <row r="1219" spans="1:6" ht="15.6" x14ac:dyDescent="0.3">
      <c r="A1219" s="556"/>
      <c r="B1219" s="555"/>
      <c r="C1219" s="554"/>
      <c r="D1219" s="552"/>
      <c r="E1219" s="552"/>
      <c r="F1219" s="552"/>
    </row>
    <row r="1220" spans="1:6" ht="15.6" x14ac:dyDescent="0.3">
      <c r="A1220" s="556"/>
      <c r="B1220" s="555" t="s">
        <v>513</v>
      </c>
      <c r="C1220" s="554">
        <v>500</v>
      </c>
      <c r="D1220" s="552">
        <v>100</v>
      </c>
      <c r="E1220" s="552">
        <v>100</v>
      </c>
      <c r="F1220" s="553" t="s">
        <v>531</v>
      </c>
    </row>
    <row r="1221" spans="1:6" ht="15.6" hidden="1" x14ac:dyDescent="0.3">
      <c r="A1221" s="556"/>
      <c r="B1221" s="555" t="s">
        <v>293</v>
      </c>
      <c r="C1221" s="554">
        <v>350</v>
      </c>
      <c r="D1221" s="552">
        <v>100</v>
      </c>
      <c r="E1221" s="552">
        <v>100</v>
      </c>
      <c r="F1221" s="552">
        <v>0</v>
      </c>
    </row>
    <row r="1222" spans="1:6" ht="15.6" hidden="1" x14ac:dyDescent="0.3">
      <c r="A1222" s="556"/>
      <c r="B1222" s="555" t="s">
        <v>303</v>
      </c>
      <c r="C1222" s="554">
        <v>150</v>
      </c>
      <c r="D1222" s="552">
        <v>100</v>
      </c>
      <c r="E1222" s="552">
        <v>100</v>
      </c>
      <c r="F1222" s="552">
        <v>0</v>
      </c>
    </row>
    <row r="1223" spans="1:6" ht="15.6" x14ac:dyDescent="0.3">
      <c r="A1223" s="556"/>
      <c r="B1223" s="555"/>
      <c r="C1223" s="554"/>
      <c r="D1223" s="552"/>
      <c r="E1223" s="552"/>
      <c r="F1223" s="552"/>
    </row>
    <row r="1224" spans="1:6" ht="15.6" x14ac:dyDescent="0.3">
      <c r="A1224" s="556"/>
      <c r="B1224" s="555" t="s">
        <v>514</v>
      </c>
      <c r="C1224" s="554">
        <v>1591.58</v>
      </c>
      <c r="D1224" s="552">
        <v>100</v>
      </c>
      <c r="E1224" s="552">
        <v>100</v>
      </c>
      <c r="F1224" s="553" t="s">
        <v>531</v>
      </c>
    </row>
    <row r="1225" spans="1:6" ht="15.6" hidden="1" x14ac:dyDescent="0.3">
      <c r="A1225" s="556"/>
      <c r="B1225" s="555" t="s">
        <v>306</v>
      </c>
      <c r="C1225" s="554">
        <v>900</v>
      </c>
      <c r="D1225" s="552">
        <v>100</v>
      </c>
      <c r="E1225" s="552">
        <v>100</v>
      </c>
      <c r="F1225" s="552">
        <v>0</v>
      </c>
    </row>
    <row r="1226" spans="1:6" ht="15.6" hidden="1" x14ac:dyDescent="0.3">
      <c r="A1226" s="556"/>
      <c r="B1226" s="555" t="s">
        <v>295</v>
      </c>
      <c r="C1226" s="554">
        <v>691.58</v>
      </c>
      <c r="D1226" s="552">
        <v>100</v>
      </c>
      <c r="E1226" s="552">
        <v>100</v>
      </c>
      <c r="F1226" s="552">
        <v>0</v>
      </c>
    </row>
    <row r="1227" spans="1:6" ht="15.6" hidden="1" x14ac:dyDescent="0.3">
      <c r="A1227" s="556"/>
      <c r="B1227" s="555" t="s">
        <v>335</v>
      </c>
      <c r="C1227" s="554">
        <v>2750</v>
      </c>
      <c r="D1227" s="552">
        <v>100</v>
      </c>
      <c r="E1227" s="552">
        <v>100</v>
      </c>
      <c r="F1227" s="552">
        <v>0</v>
      </c>
    </row>
    <row r="1228" spans="1:6" ht="15.6" hidden="1" x14ac:dyDescent="0.3">
      <c r="A1228" s="556"/>
      <c r="B1228" s="555" t="s">
        <v>336</v>
      </c>
      <c r="C1228" s="554">
        <v>600</v>
      </c>
      <c r="D1228" s="552">
        <v>100</v>
      </c>
      <c r="E1228" s="552">
        <v>100</v>
      </c>
      <c r="F1228" s="552">
        <v>0</v>
      </c>
    </row>
    <row r="1229" spans="1:6" ht="13.5" customHeight="1" x14ac:dyDescent="0.3">
      <c r="A1229" s="556"/>
      <c r="B1229" s="555"/>
      <c r="C1229" s="554"/>
      <c r="D1229" s="552"/>
      <c r="E1229" s="552"/>
      <c r="F1229" s="552"/>
    </row>
    <row r="1230" spans="1:6" ht="13.5" customHeight="1" x14ac:dyDescent="0.3">
      <c r="A1230" s="556"/>
      <c r="B1230" s="555" t="s">
        <v>515</v>
      </c>
      <c r="C1230" s="554">
        <v>19575.04</v>
      </c>
      <c r="D1230" s="552">
        <v>100</v>
      </c>
      <c r="E1230" s="552">
        <v>100</v>
      </c>
      <c r="F1230" s="553" t="s">
        <v>531</v>
      </c>
    </row>
    <row r="1231" spans="1:6" ht="13.5" customHeight="1" x14ac:dyDescent="0.3">
      <c r="A1231" s="556"/>
      <c r="B1231" s="555"/>
      <c r="C1231" s="554"/>
      <c r="D1231" s="552"/>
      <c r="E1231" s="552"/>
      <c r="F1231" s="553"/>
    </row>
    <row r="1232" spans="1:6" ht="15.6" x14ac:dyDescent="0.3">
      <c r="A1232" s="556"/>
      <c r="B1232" s="555" t="s">
        <v>516</v>
      </c>
      <c r="C1232" s="554">
        <v>197.1</v>
      </c>
      <c r="D1232" s="552">
        <v>100</v>
      </c>
      <c r="E1232" s="552">
        <v>100</v>
      </c>
      <c r="F1232" s="553" t="s">
        <v>531</v>
      </c>
    </row>
    <row r="1233" spans="1:6" ht="15.6" hidden="1" x14ac:dyDescent="0.3">
      <c r="A1233" s="556"/>
      <c r="B1233" s="555" t="s">
        <v>310</v>
      </c>
      <c r="C1233" s="554">
        <v>197.1</v>
      </c>
      <c r="D1233" s="552">
        <v>100</v>
      </c>
      <c r="E1233" s="552">
        <v>100</v>
      </c>
      <c r="F1233" s="553" t="s">
        <v>531</v>
      </c>
    </row>
    <row r="1234" spans="1:6" ht="15.6" x14ac:dyDescent="0.3">
      <c r="A1234" s="556"/>
      <c r="B1234" s="555"/>
      <c r="C1234" s="554"/>
      <c r="D1234" s="552"/>
      <c r="E1234" s="552"/>
      <c r="F1234" s="553"/>
    </row>
    <row r="1235" spans="1:6" ht="15.6" x14ac:dyDescent="0.3">
      <c r="A1235" s="556"/>
      <c r="B1235" s="555" t="s">
        <v>517</v>
      </c>
      <c r="C1235" s="554">
        <v>1600</v>
      </c>
      <c r="D1235" s="552">
        <v>100</v>
      </c>
      <c r="E1235" s="552">
        <v>100</v>
      </c>
      <c r="F1235" s="553" t="s">
        <v>531</v>
      </c>
    </row>
    <row r="1236" spans="1:6" ht="15.6" hidden="1" x14ac:dyDescent="0.3">
      <c r="A1236" s="556"/>
      <c r="B1236" s="555" t="s">
        <v>335</v>
      </c>
      <c r="C1236" s="554">
        <v>1600</v>
      </c>
      <c r="D1236" s="552">
        <v>100</v>
      </c>
      <c r="E1236" s="552">
        <v>100</v>
      </c>
      <c r="F1236" s="553" t="s">
        <v>531</v>
      </c>
    </row>
    <row r="1237" spans="1:6" ht="15.6" x14ac:dyDescent="0.3">
      <c r="A1237" s="556"/>
      <c r="B1237" s="555"/>
      <c r="C1237" s="554"/>
      <c r="D1237" s="552"/>
      <c r="E1237" s="552"/>
      <c r="F1237" s="553"/>
    </row>
    <row r="1238" spans="1:6" ht="15.6" x14ac:dyDescent="0.3">
      <c r="A1238" s="556"/>
      <c r="B1238" s="555" t="s">
        <v>518</v>
      </c>
      <c r="C1238" s="554">
        <v>12406</v>
      </c>
      <c r="D1238" s="552">
        <v>100</v>
      </c>
      <c r="E1238" s="552">
        <v>100</v>
      </c>
      <c r="F1238" s="553" t="s">
        <v>531</v>
      </c>
    </row>
    <row r="1239" spans="1:6" ht="15.6" hidden="1" x14ac:dyDescent="0.3">
      <c r="A1239" s="555"/>
      <c r="B1239" s="555" t="s">
        <v>293</v>
      </c>
      <c r="C1239" s="554">
        <v>265</v>
      </c>
      <c r="D1239" s="552">
        <v>100</v>
      </c>
      <c r="E1239" s="552">
        <v>100</v>
      </c>
      <c r="F1239" s="553" t="s">
        <v>531</v>
      </c>
    </row>
    <row r="1240" spans="1:6" ht="15.6" hidden="1" x14ac:dyDescent="0.3">
      <c r="A1240" s="555"/>
      <c r="B1240" s="555" t="s">
        <v>295</v>
      </c>
      <c r="C1240" s="554">
        <v>310.2</v>
      </c>
      <c r="D1240" s="552">
        <v>100</v>
      </c>
      <c r="E1240" s="552">
        <v>100</v>
      </c>
      <c r="F1240" s="553" t="s">
        <v>531</v>
      </c>
    </row>
    <row r="1241" spans="1:6" ht="15.6" hidden="1" x14ac:dyDescent="0.3">
      <c r="A1241" s="555"/>
      <c r="B1241" s="555" t="s">
        <v>335</v>
      </c>
      <c r="C1241" s="554">
        <v>10000</v>
      </c>
      <c r="D1241" s="552">
        <v>100</v>
      </c>
      <c r="E1241" s="552">
        <v>100</v>
      </c>
      <c r="F1241" s="553" t="s">
        <v>531</v>
      </c>
    </row>
    <row r="1242" spans="1:6" ht="15.6" hidden="1" x14ac:dyDescent="0.3">
      <c r="A1242" s="555"/>
      <c r="B1242" s="555" t="s">
        <v>310</v>
      </c>
      <c r="C1242" s="554">
        <v>590</v>
      </c>
      <c r="D1242" s="552">
        <v>100</v>
      </c>
      <c r="E1242" s="552">
        <v>100</v>
      </c>
      <c r="F1242" s="553" t="s">
        <v>531</v>
      </c>
    </row>
    <row r="1243" spans="1:6" ht="15.6" hidden="1" x14ac:dyDescent="0.3">
      <c r="A1243" s="555"/>
      <c r="B1243" s="555" t="s">
        <v>297</v>
      </c>
      <c r="C1243" s="554">
        <v>1240.8</v>
      </c>
      <c r="D1243" s="552">
        <v>100</v>
      </c>
      <c r="E1243" s="552">
        <v>100</v>
      </c>
      <c r="F1243" s="553" t="s">
        <v>531</v>
      </c>
    </row>
    <row r="1244" spans="1:6" ht="15.6" x14ac:dyDescent="0.3">
      <c r="A1244" s="555"/>
      <c r="B1244" s="555"/>
      <c r="C1244" s="554"/>
      <c r="D1244" s="552"/>
      <c r="E1244" s="552"/>
      <c r="F1244" s="553"/>
    </row>
    <row r="1245" spans="1:6" ht="15.6" x14ac:dyDescent="0.3">
      <c r="A1245" s="556"/>
      <c r="B1245" s="555" t="s">
        <v>519</v>
      </c>
      <c r="C1245" s="554">
        <v>1514.1999999999998</v>
      </c>
      <c r="D1245" s="552">
        <v>100</v>
      </c>
      <c r="E1245" s="552">
        <v>100</v>
      </c>
      <c r="F1245" s="553" t="s">
        <v>531</v>
      </c>
    </row>
    <row r="1246" spans="1:6" ht="15.6" hidden="1" x14ac:dyDescent="0.3">
      <c r="A1246" s="556"/>
      <c r="B1246" s="555" t="s">
        <v>293</v>
      </c>
      <c r="C1246" s="554">
        <v>200</v>
      </c>
      <c r="D1246" s="552">
        <v>100</v>
      </c>
      <c r="E1246" s="552">
        <v>100</v>
      </c>
      <c r="F1246" s="553" t="s">
        <v>531</v>
      </c>
    </row>
    <row r="1247" spans="1:6" ht="15.6" x14ac:dyDescent="0.3">
      <c r="A1247" s="556"/>
      <c r="B1247" s="555"/>
      <c r="C1247" s="554"/>
      <c r="D1247" s="552"/>
      <c r="E1247" s="552"/>
      <c r="F1247" s="553"/>
    </row>
    <row r="1248" spans="1:6" ht="15.6" x14ac:dyDescent="0.3">
      <c r="A1248" s="556"/>
      <c r="B1248" s="555" t="s">
        <v>520</v>
      </c>
      <c r="C1248" s="554">
        <v>657.09999999999991</v>
      </c>
      <c r="D1248" s="552">
        <v>100</v>
      </c>
      <c r="E1248" s="552">
        <v>100</v>
      </c>
      <c r="F1248" s="553" t="s">
        <v>531</v>
      </c>
    </row>
    <row r="1249" spans="1:6" ht="15.6" hidden="1" x14ac:dyDescent="0.3">
      <c r="A1249" s="556"/>
      <c r="B1249" s="555" t="s">
        <v>295</v>
      </c>
      <c r="C1249" s="554">
        <v>328.59999999999997</v>
      </c>
      <c r="D1249" s="552">
        <v>100</v>
      </c>
      <c r="E1249" s="552">
        <v>100</v>
      </c>
      <c r="F1249" s="553" t="s">
        <v>531</v>
      </c>
    </row>
    <row r="1250" spans="1:6" ht="15.6" hidden="1" x14ac:dyDescent="0.3">
      <c r="A1250" s="556"/>
      <c r="B1250" s="555" t="s">
        <v>310</v>
      </c>
      <c r="C1250" s="554">
        <v>328.5</v>
      </c>
      <c r="D1250" s="552">
        <v>100</v>
      </c>
      <c r="E1250" s="552">
        <v>100</v>
      </c>
      <c r="F1250" s="553" t="s">
        <v>531</v>
      </c>
    </row>
    <row r="1251" spans="1:6" ht="15.6" x14ac:dyDescent="0.3">
      <c r="A1251" s="556"/>
      <c r="B1251" s="555"/>
      <c r="C1251" s="554"/>
      <c r="D1251" s="552"/>
      <c r="E1251" s="552"/>
      <c r="F1251" s="553"/>
    </row>
    <row r="1252" spans="1:6" ht="15.6" x14ac:dyDescent="0.3">
      <c r="A1252" s="556"/>
      <c r="B1252" s="555" t="s">
        <v>521</v>
      </c>
      <c r="C1252" s="554">
        <v>3200.64</v>
      </c>
      <c r="D1252" s="552">
        <v>100</v>
      </c>
      <c r="E1252" s="552">
        <v>100</v>
      </c>
      <c r="F1252" s="553" t="s">
        <v>531</v>
      </c>
    </row>
    <row r="1253" spans="1:6" ht="15.6" hidden="1" x14ac:dyDescent="0.3">
      <c r="A1253" s="556"/>
      <c r="B1253" s="555" t="s">
        <v>293</v>
      </c>
      <c r="C1253" s="554">
        <v>187.5</v>
      </c>
      <c r="D1253" s="552">
        <v>100</v>
      </c>
      <c r="E1253" s="552">
        <v>100</v>
      </c>
      <c r="F1253" s="552">
        <v>0</v>
      </c>
    </row>
    <row r="1254" spans="1:6" ht="15.6" hidden="1" x14ac:dyDescent="0.3">
      <c r="A1254" s="556"/>
      <c r="B1254" s="555" t="s">
        <v>295</v>
      </c>
      <c r="C1254" s="554">
        <v>147.68</v>
      </c>
      <c r="D1254" s="552">
        <v>100</v>
      </c>
      <c r="E1254" s="552">
        <v>100</v>
      </c>
      <c r="F1254" s="552">
        <v>0</v>
      </c>
    </row>
    <row r="1255" spans="1:6" ht="15.6" hidden="1" x14ac:dyDescent="0.3">
      <c r="A1255" s="556"/>
      <c r="B1255" s="555" t="s">
        <v>297</v>
      </c>
      <c r="C1255" s="554">
        <v>2538.96</v>
      </c>
      <c r="D1255" s="552">
        <v>100</v>
      </c>
      <c r="E1255" s="552">
        <v>100</v>
      </c>
      <c r="F1255" s="552">
        <v>0</v>
      </c>
    </row>
    <row r="1256" spans="1:6" ht="15.6" hidden="1" x14ac:dyDescent="0.3">
      <c r="A1256" s="556"/>
      <c r="B1256" s="555" t="s">
        <v>303</v>
      </c>
      <c r="C1256" s="554">
        <v>127.5</v>
      </c>
      <c r="D1256" s="552">
        <v>100</v>
      </c>
      <c r="E1256" s="552">
        <v>100</v>
      </c>
      <c r="F1256" s="552">
        <v>0</v>
      </c>
    </row>
    <row r="1257" spans="1:6" ht="15.6" hidden="1" x14ac:dyDescent="0.3">
      <c r="A1257" s="556"/>
      <c r="B1257" s="555" t="s">
        <v>302</v>
      </c>
      <c r="C1257" s="554">
        <v>199</v>
      </c>
      <c r="D1257" s="552">
        <v>100</v>
      </c>
      <c r="E1257" s="552">
        <v>100</v>
      </c>
      <c r="F1257" s="552">
        <v>0</v>
      </c>
    </row>
    <row r="1258" spans="1:6" ht="15.6" x14ac:dyDescent="0.3">
      <c r="A1258" s="556"/>
      <c r="B1258" s="555"/>
      <c r="C1258" s="554"/>
      <c r="D1258" s="552"/>
      <c r="E1258" s="552"/>
      <c r="F1258" s="552"/>
    </row>
    <row r="1259" spans="1:6" ht="15.6" x14ac:dyDescent="0.3">
      <c r="A1259" s="556"/>
      <c r="B1259" s="555" t="s">
        <v>522</v>
      </c>
      <c r="C1259" s="554">
        <v>43387.35</v>
      </c>
      <c r="D1259" s="552">
        <v>100</v>
      </c>
      <c r="E1259" s="552">
        <v>100.64196757194621</v>
      </c>
      <c r="F1259" s="552">
        <v>0.64196757194621146</v>
      </c>
    </row>
    <row r="1260" spans="1:6" ht="15.6" x14ac:dyDescent="0.3">
      <c r="A1260" s="556"/>
      <c r="B1260" s="555"/>
      <c r="C1260" s="554"/>
      <c r="D1260" s="552"/>
      <c r="E1260" s="552"/>
      <c r="F1260" s="552"/>
    </row>
    <row r="1261" spans="1:6" ht="15.6" x14ac:dyDescent="0.3">
      <c r="A1261" s="556"/>
      <c r="B1261" s="555" t="s">
        <v>523</v>
      </c>
      <c r="C1261" s="554">
        <v>12733</v>
      </c>
      <c r="D1261" s="552">
        <v>100</v>
      </c>
      <c r="E1261" s="552">
        <v>100</v>
      </c>
      <c r="F1261" s="553" t="s">
        <v>531</v>
      </c>
    </row>
    <row r="1262" spans="1:6" ht="15.6" hidden="1" x14ac:dyDescent="0.3">
      <c r="A1262" s="556"/>
      <c r="B1262" s="555" t="s">
        <v>308</v>
      </c>
      <c r="C1262" s="554">
        <v>835</v>
      </c>
      <c r="D1262" s="552">
        <v>100</v>
      </c>
      <c r="E1262" s="552">
        <v>100</v>
      </c>
      <c r="F1262" s="552">
        <v>0</v>
      </c>
    </row>
    <row r="1263" spans="1:6" ht="15.6" x14ac:dyDescent="0.3">
      <c r="A1263" s="556"/>
      <c r="B1263" s="555"/>
      <c r="C1263" s="554"/>
      <c r="D1263" s="552"/>
      <c r="E1263" s="552"/>
      <c r="F1263" s="552"/>
    </row>
    <row r="1264" spans="1:6" ht="15.6" x14ac:dyDescent="0.3">
      <c r="A1264" s="556"/>
      <c r="B1264" s="555" t="s">
        <v>524</v>
      </c>
      <c r="C1264" s="554">
        <v>9965</v>
      </c>
      <c r="D1264" s="552">
        <v>100</v>
      </c>
      <c r="E1264" s="552">
        <v>100</v>
      </c>
      <c r="F1264" s="553" t="s">
        <v>531</v>
      </c>
    </row>
    <row r="1265" spans="1:6" ht="15.6" hidden="1" x14ac:dyDescent="0.3">
      <c r="A1265" s="556"/>
      <c r="B1265" s="555" t="s">
        <v>308</v>
      </c>
      <c r="C1265" s="554">
        <v>1045</v>
      </c>
      <c r="D1265" s="552">
        <v>100</v>
      </c>
      <c r="E1265" s="552">
        <v>100</v>
      </c>
      <c r="F1265" s="552">
        <v>0</v>
      </c>
    </row>
    <row r="1266" spans="1:6" ht="15.6" hidden="1" x14ac:dyDescent="0.3">
      <c r="A1266" s="556"/>
      <c r="B1266" s="555" t="s">
        <v>295</v>
      </c>
      <c r="C1266" s="554">
        <v>888</v>
      </c>
      <c r="D1266" s="552">
        <v>100</v>
      </c>
      <c r="E1266" s="552">
        <v>100</v>
      </c>
      <c r="F1266" s="552">
        <v>0</v>
      </c>
    </row>
    <row r="1267" spans="1:6" ht="15.6" hidden="1" x14ac:dyDescent="0.3">
      <c r="A1267" s="556"/>
      <c r="B1267" s="555" t="s">
        <v>335</v>
      </c>
      <c r="C1267" s="554">
        <v>4000</v>
      </c>
      <c r="D1267" s="552">
        <v>100</v>
      </c>
      <c r="E1267" s="552">
        <v>100</v>
      </c>
      <c r="F1267" s="552">
        <v>0</v>
      </c>
    </row>
    <row r="1268" spans="1:6" ht="15.6" hidden="1" x14ac:dyDescent="0.3">
      <c r="A1268" s="556"/>
      <c r="B1268" s="555" t="s">
        <v>310</v>
      </c>
      <c r="C1268" s="554">
        <v>450</v>
      </c>
      <c r="D1268" s="552">
        <v>100</v>
      </c>
      <c r="E1268" s="552">
        <v>100</v>
      </c>
      <c r="F1268" s="552">
        <v>0</v>
      </c>
    </row>
    <row r="1269" spans="1:6" ht="15.6" hidden="1" x14ac:dyDescent="0.3">
      <c r="A1269" s="556"/>
      <c r="B1269" s="555" t="s">
        <v>297</v>
      </c>
      <c r="C1269" s="554">
        <v>2484</v>
      </c>
      <c r="D1269" s="552">
        <v>100</v>
      </c>
      <c r="E1269" s="552">
        <v>100</v>
      </c>
      <c r="F1269" s="552">
        <v>0</v>
      </c>
    </row>
    <row r="1270" spans="1:6" ht="15.6" hidden="1" x14ac:dyDescent="0.3">
      <c r="A1270" s="556"/>
      <c r="B1270" s="555" t="s">
        <v>300</v>
      </c>
      <c r="C1270" s="554">
        <v>900</v>
      </c>
      <c r="D1270" s="552">
        <v>100</v>
      </c>
      <c r="E1270" s="552">
        <v>100</v>
      </c>
      <c r="F1270" s="552">
        <v>0</v>
      </c>
    </row>
    <row r="1271" spans="1:6" ht="15.6" hidden="1" x14ac:dyDescent="0.3">
      <c r="A1271" s="556"/>
      <c r="B1271" s="555" t="s">
        <v>302</v>
      </c>
      <c r="C1271" s="554">
        <v>198</v>
      </c>
      <c r="D1271" s="552">
        <v>100</v>
      </c>
      <c r="E1271" s="552">
        <v>100</v>
      </c>
      <c r="F1271" s="552">
        <v>0</v>
      </c>
    </row>
    <row r="1272" spans="1:6" ht="15.6" x14ac:dyDescent="0.3">
      <c r="A1272" s="556"/>
      <c r="B1272" s="555"/>
      <c r="C1272" s="554"/>
      <c r="D1272" s="552"/>
      <c r="E1272" s="552"/>
      <c r="F1272" s="552"/>
    </row>
    <row r="1273" spans="1:6" ht="15.6" x14ac:dyDescent="0.3">
      <c r="A1273" s="556"/>
      <c r="B1273" s="555" t="s">
        <v>525</v>
      </c>
      <c r="C1273" s="554">
        <v>3902.25</v>
      </c>
      <c r="D1273" s="552">
        <v>100</v>
      </c>
      <c r="E1273" s="552">
        <v>101.22722344290392</v>
      </c>
      <c r="F1273" s="552">
        <v>1.2272234429039131</v>
      </c>
    </row>
    <row r="1274" spans="1:6" ht="15.6" hidden="1" x14ac:dyDescent="0.3">
      <c r="A1274" s="556"/>
      <c r="B1274" s="555" t="s">
        <v>309</v>
      </c>
      <c r="C1274" s="554">
        <v>175</v>
      </c>
      <c r="D1274" s="552">
        <v>100</v>
      </c>
      <c r="E1274" s="552">
        <v>100</v>
      </c>
      <c r="F1274" s="552">
        <v>0</v>
      </c>
    </row>
    <row r="1275" spans="1:6" ht="15.6" hidden="1" x14ac:dyDescent="0.3">
      <c r="A1275" s="556"/>
      <c r="B1275" s="555" t="s">
        <v>295</v>
      </c>
      <c r="C1275" s="554">
        <v>227.25</v>
      </c>
      <c r="D1275" s="552">
        <v>100</v>
      </c>
      <c r="E1275" s="552">
        <v>100</v>
      </c>
      <c r="F1275" s="552">
        <v>0</v>
      </c>
    </row>
    <row r="1276" spans="1:6" ht="15.6" hidden="1" x14ac:dyDescent="0.3">
      <c r="A1276" s="556"/>
      <c r="B1276" s="555" t="s">
        <v>335</v>
      </c>
      <c r="C1276" s="554">
        <v>2500</v>
      </c>
      <c r="D1276" s="552">
        <v>100</v>
      </c>
      <c r="E1276" s="552">
        <v>100</v>
      </c>
      <c r="F1276" s="552">
        <v>0</v>
      </c>
    </row>
    <row r="1277" spans="1:6" ht="15.6" hidden="1" x14ac:dyDescent="0.3">
      <c r="A1277" s="556"/>
      <c r="B1277" s="555" t="s">
        <v>300</v>
      </c>
      <c r="C1277" s="554">
        <v>1000</v>
      </c>
      <c r="D1277" s="552">
        <v>100</v>
      </c>
      <c r="E1277" s="552">
        <v>105</v>
      </c>
      <c r="F1277" s="552">
        <v>5.0000000000000044</v>
      </c>
    </row>
    <row r="1278" spans="1:6" ht="15.6" x14ac:dyDescent="0.3">
      <c r="A1278" s="556"/>
      <c r="B1278" s="555"/>
      <c r="C1278" s="554"/>
      <c r="D1278" s="552"/>
      <c r="E1278" s="552"/>
      <c r="F1278" s="552"/>
    </row>
    <row r="1279" spans="1:6" ht="15.6" x14ac:dyDescent="0.3">
      <c r="A1279" s="556"/>
      <c r="B1279" s="555" t="s">
        <v>526</v>
      </c>
      <c r="C1279" s="554">
        <v>957</v>
      </c>
      <c r="D1279" s="552">
        <v>100</v>
      </c>
      <c r="E1279" s="552">
        <v>105.33333333333334</v>
      </c>
      <c r="F1279" s="552">
        <v>5.3333333333333455</v>
      </c>
    </row>
    <row r="1280" spans="1:6" ht="15.6" hidden="1" x14ac:dyDescent="0.3">
      <c r="A1280" s="556"/>
      <c r="B1280" s="555" t="s">
        <v>310</v>
      </c>
      <c r="C1280" s="554">
        <v>90</v>
      </c>
      <c r="D1280" s="552">
        <v>100</v>
      </c>
      <c r="E1280" s="552">
        <v>105.33333333333334</v>
      </c>
      <c r="F1280" s="552">
        <v>5.3333333333333455</v>
      </c>
    </row>
    <row r="1281" spans="1:6" ht="15.6" x14ac:dyDescent="0.3">
      <c r="A1281" s="556"/>
      <c r="B1281" s="555"/>
      <c r="C1281" s="554"/>
      <c r="D1281" s="552"/>
      <c r="E1281" s="552"/>
      <c r="F1281" s="552"/>
    </row>
    <row r="1282" spans="1:6" ht="15.6" x14ac:dyDescent="0.3">
      <c r="A1282" s="556"/>
      <c r="B1282" s="555" t="s">
        <v>527</v>
      </c>
      <c r="C1282" s="554">
        <v>582</v>
      </c>
      <c r="D1282" s="552">
        <v>100</v>
      </c>
      <c r="E1282" s="552">
        <v>102.1052631578947</v>
      </c>
      <c r="F1282" s="552">
        <v>2.105263157894699</v>
      </c>
    </row>
    <row r="1283" spans="1:6" ht="15.6" hidden="1" x14ac:dyDescent="0.3">
      <c r="A1283" s="556"/>
      <c r="B1283" s="555" t="s">
        <v>310</v>
      </c>
      <c r="C1283" s="554">
        <v>285</v>
      </c>
      <c r="D1283" s="552">
        <v>100</v>
      </c>
      <c r="E1283" s="552">
        <v>102.10526315789474</v>
      </c>
      <c r="F1283" s="552">
        <v>2.1052631578947434</v>
      </c>
    </row>
    <row r="1284" spans="1:6" ht="15.6" x14ac:dyDescent="0.3">
      <c r="A1284" s="556"/>
      <c r="B1284" s="555"/>
      <c r="C1284" s="554"/>
      <c r="D1284" s="552"/>
      <c r="E1284" s="552"/>
      <c r="F1284" s="552"/>
    </row>
    <row r="1285" spans="1:6" ht="15.6" x14ac:dyDescent="0.3">
      <c r="A1285" s="556"/>
      <c r="B1285" s="555" t="s">
        <v>528</v>
      </c>
      <c r="C1285" s="554">
        <v>148.5</v>
      </c>
      <c r="D1285" s="552">
        <v>100</v>
      </c>
      <c r="E1285" s="552">
        <v>100</v>
      </c>
      <c r="F1285" s="553" t="s">
        <v>531</v>
      </c>
    </row>
    <row r="1286" spans="1:6" ht="15.6" hidden="1" x14ac:dyDescent="0.3">
      <c r="A1286" s="556"/>
      <c r="B1286" s="555" t="s">
        <v>310</v>
      </c>
      <c r="C1286" s="554">
        <v>148.5</v>
      </c>
      <c r="D1286" s="552">
        <v>100</v>
      </c>
      <c r="E1286" s="552">
        <v>100</v>
      </c>
      <c r="F1286" s="552">
        <v>0</v>
      </c>
    </row>
    <row r="1287" spans="1:6" ht="15.6" x14ac:dyDescent="0.3">
      <c r="A1287" s="556"/>
      <c r="B1287" s="555"/>
      <c r="C1287" s="554"/>
      <c r="D1287" s="552"/>
      <c r="E1287" s="552"/>
      <c r="F1287" s="552"/>
    </row>
    <row r="1288" spans="1:6" ht="15.6" x14ac:dyDescent="0.3">
      <c r="A1288" s="556"/>
      <c r="B1288" s="555" t="s">
        <v>529</v>
      </c>
      <c r="C1288" s="554">
        <v>14699.6</v>
      </c>
      <c r="D1288" s="552">
        <v>100</v>
      </c>
      <c r="E1288" s="552">
        <v>100</v>
      </c>
      <c r="F1288" s="553" t="s">
        <v>531</v>
      </c>
    </row>
    <row r="1289" spans="1:6" ht="15.6" hidden="1" x14ac:dyDescent="0.3">
      <c r="A1289" s="556"/>
      <c r="B1289" s="555" t="s">
        <v>335</v>
      </c>
      <c r="C1289" s="554">
        <v>5500</v>
      </c>
      <c r="D1289" s="552">
        <v>100</v>
      </c>
      <c r="E1289" s="552">
        <v>100</v>
      </c>
      <c r="F1289" s="552">
        <v>0</v>
      </c>
    </row>
    <row r="1290" spans="1:6" ht="15.6" hidden="1" x14ac:dyDescent="0.3">
      <c r="A1290" s="556"/>
      <c r="B1290" s="555" t="s">
        <v>297</v>
      </c>
      <c r="C1290" s="554">
        <v>8967.6</v>
      </c>
      <c r="D1290" s="552">
        <v>100</v>
      </c>
      <c r="E1290" s="552">
        <v>100</v>
      </c>
      <c r="F1290" s="552">
        <v>0</v>
      </c>
    </row>
    <row r="1291" spans="1:6" ht="15.6" hidden="1" x14ac:dyDescent="0.3">
      <c r="A1291" s="556"/>
      <c r="B1291" s="555" t="s">
        <v>305</v>
      </c>
      <c r="C1291" s="554">
        <v>232</v>
      </c>
      <c r="D1291" s="552">
        <v>100</v>
      </c>
      <c r="E1291" s="552">
        <v>100</v>
      </c>
      <c r="F1291" s="552">
        <v>0</v>
      </c>
    </row>
    <row r="1292" spans="1:6" ht="15.6" x14ac:dyDescent="0.3">
      <c r="A1292" s="556" t="s">
        <v>18</v>
      </c>
      <c r="B1292" s="555"/>
      <c r="C1292" s="554"/>
      <c r="D1292" s="552"/>
      <c r="E1292" s="552"/>
      <c r="F1292" s="552"/>
    </row>
    <row r="1293" spans="1:6" ht="15.6" x14ac:dyDescent="0.3">
      <c r="A1293" s="556"/>
      <c r="B1293" s="555" t="s">
        <v>530</v>
      </c>
      <c r="C1293" s="554">
        <v>400</v>
      </c>
      <c r="D1293" s="552">
        <v>100</v>
      </c>
      <c r="E1293" s="552">
        <v>100</v>
      </c>
      <c r="F1293" s="553" t="s">
        <v>531</v>
      </c>
    </row>
    <row r="1294" spans="1:6" hidden="1" x14ac:dyDescent="0.3">
      <c r="A1294" s="587"/>
      <c r="B1294" s="587" t="s">
        <v>309</v>
      </c>
      <c r="C1294" s="588">
        <v>400</v>
      </c>
      <c r="D1294" s="589"/>
      <c r="E1294" s="589">
        <v>100</v>
      </c>
      <c r="F1294" s="589"/>
    </row>
    <row r="1295" spans="1:6" x14ac:dyDescent="0.3">
      <c r="A1295" s="590"/>
      <c r="B1295" s="590"/>
      <c r="C1295" s="591"/>
      <c r="D1295" s="592"/>
      <c r="E1295" s="592"/>
      <c r="F1295" s="593"/>
    </row>
  </sheetData>
  <mergeCells count="11">
    <mergeCell ref="A1:F1"/>
    <mergeCell ref="A2:B4"/>
    <mergeCell ref="C2:C4"/>
    <mergeCell ref="D3:E3"/>
    <mergeCell ref="F3:F4"/>
    <mergeCell ref="D2:F2"/>
    <mergeCell ref="A8:B8"/>
    <mergeCell ref="A246:B246"/>
    <mergeCell ref="A478:B478"/>
    <mergeCell ref="A674:B674"/>
    <mergeCell ref="A1135:B1135"/>
  </mergeCells>
  <printOptions horizontalCentered="1"/>
  <pageMargins left="0.89" right="1.1000000000000001" top="0.67" bottom="0.61" header="0.31496062992125984" footer="0.31496062992125984"/>
  <pageSetup scale="66" orientation="portrait" r:id="rId1"/>
  <rowBreaks count="7" manualBreakCount="7">
    <brk id="232" max="5" man="1"/>
    <brk id="480" max="5" man="1"/>
    <brk id="602" max="5" man="1"/>
    <brk id="716" max="5" man="1"/>
    <brk id="938" max="5" man="1"/>
    <brk id="1105" max="5" man="1"/>
    <brk id="125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4:O283"/>
  <sheetViews>
    <sheetView topLeftCell="C4" zoomScale="85" zoomScaleNormal="85" workbookViewId="0">
      <pane ySplit="2" topLeftCell="A6" activePane="bottomLeft" state="frozen"/>
      <selection activeCell="L267" sqref="L267"/>
      <selection pane="bottomLeft" activeCell="I10" sqref="I10"/>
    </sheetView>
  </sheetViews>
  <sheetFormatPr baseColWidth="10" defaultColWidth="11.44140625" defaultRowHeight="14.4" x14ac:dyDescent="0.3"/>
  <cols>
    <col min="1" max="1" width="11.44140625" style="17" customWidth="1"/>
    <col min="2" max="2" width="38.33203125" style="17" customWidth="1"/>
    <col min="3" max="5" width="11.44140625" style="17"/>
    <col min="6" max="6" width="11.88671875" style="17" bestFit="1" customWidth="1"/>
    <col min="7" max="7" width="13.44140625" style="17" customWidth="1"/>
    <col min="8" max="8" width="11.5546875" style="17" bestFit="1" customWidth="1"/>
    <col min="9" max="10" width="11.44140625" style="17"/>
    <col min="11" max="11" width="11.88671875" style="17" bestFit="1" customWidth="1"/>
    <col min="12" max="16384" width="11.44140625" style="17"/>
  </cols>
  <sheetData>
    <row r="4" spans="1:15" ht="15" customHeight="1" x14ac:dyDescent="0.3">
      <c r="B4" s="617" t="s">
        <v>0</v>
      </c>
      <c r="C4" s="619" t="s">
        <v>4</v>
      </c>
      <c r="D4" s="620" t="s">
        <v>5</v>
      </c>
      <c r="E4" s="621" t="s">
        <v>6</v>
      </c>
      <c r="F4" s="623">
        <v>2013</v>
      </c>
      <c r="G4" s="623"/>
      <c r="H4" s="623"/>
      <c r="I4" s="623"/>
      <c r="J4" s="615">
        <v>2014</v>
      </c>
      <c r="K4" s="615"/>
      <c r="L4" s="615"/>
      <c r="M4" s="615"/>
      <c r="N4" s="615"/>
      <c r="O4" s="616"/>
    </row>
    <row r="5" spans="1:15" ht="51" customHeight="1" x14ac:dyDescent="0.3">
      <c r="B5" s="618"/>
      <c r="C5" s="619"/>
      <c r="D5" s="620"/>
      <c r="E5" s="622"/>
      <c r="F5" s="4" t="s">
        <v>7</v>
      </c>
      <c r="G5" s="398" t="s">
        <v>266</v>
      </c>
      <c r="H5" s="36" t="s">
        <v>9</v>
      </c>
      <c r="I5" s="11" t="s">
        <v>10</v>
      </c>
      <c r="J5" s="4" t="s">
        <v>12</v>
      </c>
      <c r="K5" s="398" t="s">
        <v>267</v>
      </c>
      <c r="L5" s="4" t="s">
        <v>14</v>
      </c>
      <c r="M5" s="4" t="s">
        <v>15</v>
      </c>
      <c r="N5" s="4" t="s">
        <v>16</v>
      </c>
      <c r="O5" s="4" t="s">
        <v>17</v>
      </c>
    </row>
    <row r="6" spans="1:15" x14ac:dyDescent="0.3">
      <c r="B6" s="3" t="s">
        <v>264</v>
      </c>
      <c r="C6" s="5"/>
      <c r="D6" s="6"/>
      <c r="E6" s="7"/>
      <c r="F6" s="5"/>
      <c r="G6" s="5"/>
      <c r="H6" s="13"/>
      <c r="I6" s="14"/>
      <c r="J6" s="5"/>
      <c r="K6" s="5"/>
      <c r="L6" s="5"/>
      <c r="M6" s="5"/>
      <c r="N6" s="5"/>
      <c r="O6" s="5"/>
    </row>
    <row r="7" spans="1:15" x14ac:dyDescent="0.3">
      <c r="B7" s="1"/>
    </row>
    <row r="8" spans="1:15" x14ac:dyDescent="0.3">
      <c r="B8" s="436" t="s">
        <v>265</v>
      </c>
      <c r="C8" s="31"/>
      <c r="F8" s="22">
        <f>GEOMEAN(F11:F22,F25:F34,F37:F41,F44:F54,F57:F64,F67:F74,F77:F93,F96:F102,F105:F106,F109:F114,F117,F120:F126,F129:F140,F143:F153,F156:F161,F164:F166,F169:F170,F173:F187,F190:F199,F202:F215,F218:F226,F229:F238)</f>
        <v>8.6088888049210812</v>
      </c>
      <c r="G8" s="22">
        <f>SUM(G10+G24+G36+G43+G56+G66+G76+G95+G104+G108+G116+G119+G128+G142+G155+G163+G168+G172+G189+G201+G217+G228)</f>
        <v>17661</v>
      </c>
      <c r="H8" s="22">
        <f>H10+H24+H36+H43+H56+H66+H76+H95+H104+H108+H116+H119+H128+H142+H155+H163+H168+H172+H189+H201+H217+H228</f>
        <v>81790.070000000007</v>
      </c>
      <c r="I8" s="22">
        <v>100</v>
      </c>
      <c r="J8" s="21"/>
      <c r="K8" s="22" t="e">
        <f>GEOMEAN(K11:K22,K25:K34,K37:K41,K44:K54,K57:K64,K67:K74,K77:K93,K96:K102,K105:K106,K109:K114,K117,K120:K126,K129:G247K140,K143:K153,K156:K161,K164:K166,K169:K170,K173:K187,K190:K199,K202:K215,K218:K226,K229:K238)</f>
        <v>#NAME?</v>
      </c>
      <c r="L8" s="21"/>
      <c r="M8" s="21"/>
      <c r="N8" s="22">
        <f>((N10*$I$10)+(N18*$I$18)+(N31*$I$31)+(N40*$I$40)+(N60*$I$60)+(N68*$I$68)+(N79*$L$79)*(N101*$I$101)+(N110*$I$110)+(N123*$I$123)+(N132*$I$132)+(N144*$I$144)+(N147*$I$147)+(N152*$I$152)+(N162*$I$162)+(N165*$I$165)+(N175*$I$175)+(N181*$I$181)+(N198*$I$198)+(N210*$I$210)+(N235*$I$235)+(N246*$I$246))/$I$8</f>
        <v>0</v>
      </c>
    </row>
    <row r="9" spans="1:15" x14ac:dyDescent="0.3">
      <c r="B9" s="437"/>
      <c r="C9" s="31"/>
    </row>
    <row r="10" spans="1:15" x14ac:dyDescent="0.3">
      <c r="A10" s="17" t="str">
        <f>[1]Hoja1!B5568</f>
        <v>0201</v>
      </c>
      <c r="B10" s="438" t="str">
        <f>[1]Hoja1!C5568</f>
        <v>Azadones (con mango)</v>
      </c>
      <c r="C10" s="32" t="str">
        <f>[1]Hoja1!D5568</f>
        <v/>
      </c>
      <c r="D10" s="6"/>
      <c r="E10" s="7"/>
      <c r="F10" s="22">
        <f>GEOMEAN(F11:F22)</f>
        <v>10.9688353408122</v>
      </c>
      <c r="G10" s="22">
        <f>SUM(G11:G22)</f>
        <v>215</v>
      </c>
      <c r="H10" s="22">
        <f>SUM(H11:H22)</f>
        <v>2542.1799999999998</v>
      </c>
      <c r="I10" s="22">
        <f>(H10/($H$8)*100)</f>
        <v>3.108176823910286</v>
      </c>
      <c r="J10" s="40"/>
      <c r="K10" s="22">
        <f>GEOMEAN(K11:K22)</f>
        <v>10.9688353408122</v>
      </c>
      <c r="L10" s="12"/>
      <c r="M10" s="12"/>
      <c r="N10" s="12"/>
    </row>
    <row r="11" spans="1:15" s="45" customFormat="1" x14ac:dyDescent="0.3">
      <c r="A11" s="174" t="str">
        <f>[1]Hoja1!B5569</f>
        <v/>
      </c>
      <c r="B11" s="174" t="str">
        <f>[1]Hoja1!C5569</f>
        <v>0701</v>
      </c>
      <c r="C11" s="174" t="str">
        <f>[1]Hoja1!D5569</f>
        <v>47732</v>
      </c>
      <c r="D11" s="174">
        <f>[1]Hoja1!E5569</f>
        <v>429211</v>
      </c>
      <c r="E11" s="174">
        <f>[1]Hoja1!F5569</f>
        <v>7</v>
      </c>
      <c r="F11" s="39">
        <f>[1]Hoja1!G5569</f>
        <v>9.9499999999999993</v>
      </c>
      <c r="G11" s="27">
        <f>[1]Hoja1!H5569</f>
        <v>6</v>
      </c>
      <c r="H11" s="343">
        <f>F11*G11</f>
        <v>59.699999999999996</v>
      </c>
      <c r="I11" s="40"/>
      <c r="J11" s="40"/>
      <c r="K11" s="27">
        <f>[1]Hoja1!I5569</f>
        <v>9.9499999999999993</v>
      </c>
      <c r="L11" s="12"/>
      <c r="M11" s="12"/>
      <c r="N11" s="12"/>
    </row>
    <row r="12" spans="1:15" s="45" customFormat="1" x14ac:dyDescent="0.3">
      <c r="A12" s="174" t="str">
        <f>[1]Hoja1!B5570</f>
        <v/>
      </c>
      <c r="B12" s="174" t="str">
        <f>[1]Hoja1!C5570</f>
        <v>0702</v>
      </c>
      <c r="C12" s="174" t="str">
        <f>[1]Hoja1!D5570</f>
        <v>47732</v>
      </c>
      <c r="D12" s="174">
        <f>[1]Hoja1!E5570</f>
        <v>429211</v>
      </c>
      <c r="E12" s="174">
        <f>[1]Hoja1!F5570</f>
        <v>7</v>
      </c>
      <c r="F12" s="39">
        <v>9.9499999999999993</v>
      </c>
      <c r="G12" s="27">
        <f>[1]Hoja1!H5570</f>
        <v>3</v>
      </c>
      <c r="H12" s="343">
        <f t="shared" ref="H12:H22" si="0">F12*G12</f>
        <v>29.849999999999998</v>
      </c>
      <c r="I12" s="40"/>
      <c r="J12" s="40"/>
      <c r="K12" s="27">
        <v>9.9499999999999993</v>
      </c>
      <c r="L12" s="12"/>
      <c r="M12" s="12"/>
      <c r="N12" s="12"/>
    </row>
    <row r="13" spans="1:15" s="45" customFormat="1" x14ac:dyDescent="0.3">
      <c r="A13" s="174" t="str">
        <f>[1]Hoja1!B5571</f>
        <v/>
      </c>
      <c r="B13" s="174" t="str">
        <f>[1]Hoja1!C5571</f>
        <v>0706</v>
      </c>
      <c r="C13" s="174" t="str">
        <f>[1]Hoja1!D5571</f>
        <v>47732</v>
      </c>
      <c r="D13" s="174">
        <f>[1]Hoja1!E5571</f>
        <v>429211</v>
      </c>
      <c r="E13" s="174">
        <f>[1]Hoja1!F5571</f>
        <v>7</v>
      </c>
      <c r="F13" s="39">
        <f>[1]Hoja1!G5571</f>
        <v>18</v>
      </c>
      <c r="G13" s="27">
        <f>[1]Hoja1!H5571</f>
        <v>20</v>
      </c>
      <c r="H13" s="343">
        <f t="shared" si="0"/>
        <v>360</v>
      </c>
      <c r="I13" s="40"/>
      <c r="J13" s="40"/>
      <c r="K13" s="27">
        <f>[1]Hoja1!I5571</f>
        <v>18</v>
      </c>
      <c r="L13" s="12"/>
      <c r="M13" s="12"/>
      <c r="N13" s="12"/>
    </row>
    <row r="14" spans="1:15" s="45" customFormat="1" x14ac:dyDescent="0.3">
      <c r="A14" s="174" t="str">
        <f>[1]Hoja1!B5572</f>
        <v/>
      </c>
      <c r="B14" s="174" t="str">
        <f>[1]Hoja1!C5572</f>
        <v>0716</v>
      </c>
      <c r="C14" s="174" t="str">
        <f>[1]Hoja1!D5572</f>
        <v>47732</v>
      </c>
      <c r="D14" s="174">
        <f>[1]Hoja1!E5572</f>
        <v>429211</v>
      </c>
      <c r="E14" s="174">
        <f>[1]Hoja1!F5572</f>
        <v>7</v>
      </c>
      <c r="F14" s="39">
        <f>[1]Hoja1!G5572</f>
        <v>9.35</v>
      </c>
      <c r="G14" s="27">
        <f>[1]Hoja1!H5572</f>
        <v>50</v>
      </c>
      <c r="H14" s="343">
        <f t="shared" si="0"/>
        <v>467.5</v>
      </c>
      <c r="I14" s="40"/>
      <c r="J14" s="40"/>
      <c r="K14" s="27">
        <f>[1]Hoja1!I5572</f>
        <v>9.35</v>
      </c>
      <c r="L14" s="12"/>
      <c r="M14" s="12"/>
      <c r="N14" s="12"/>
    </row>
    <row r="15" spans="1:15" s="45" customFormat="1" x14ac:dyDescent="0.3">
      <c r="A15" s="174" t="str">
        <f>[1]Hoja1!B5573</f>
        <v/>
      </c>
      <c r="B15" s="174" t="str">
        <f>[1]Hoja1!C5573</f>
        <v>0720</v>
      </c>
      <c r="C15" s="174" t="str">
        <f>[1]Hoja1!D5573</f>
        <v>47732</v>
      </c>
      <c r="D15" s="174">
        <f>[1]Hoja1!E5573</f>
        <v>429211</v>
      </c>
      <c r="E15" s="174">
        <f>[1]Hoja1!F5573</f>
        <v>7</v>
      </c>
      <c r="F15" s="39">
        <f>[1]Hoja1!G5573</f>
        <v>12.63</v>
      </c>
      <c r="G15" s="27">
        <v>51</v>
      </c>
      <c r="H15" s="343">
        <f t="shared" si="0"/>
        <v>644.13</v>
      </c>
      <c r="I15" s="40"/>
      <c r="J15" s="40"/>
      <c r="K15" s="27">
        <f>[1]Hoja1!I5573</f>
        <v>12.63</v>
      </c>
      <c r="L15" s="12"/>
      <c r="M15" s="12"/>
      <c r="N15" s="12"/>
    </row>
    <row r="16" spans="1:15" s="45" customFormat="1" x14ac:dyDescent="0.3">
      <c r="A16" s="174" t="str">
        <f>[1]Hoja1!B5574</f>
        <v/>
      </c>
      <c r="B16" s="174" t="str">
        <f>[1]Hoja1!C5574</f>
        <v>0727</v>
      </c>
      <c r="C16" s="174" t="str">
        <f>[1]Hoja1!D5574</f>
        <v>47732</v>
      </c>
      <c r="D16" s="174">
        <f>[1]Hoja1!E5574</f>
        <v>429211</v>
      </c>
      <c r="E16" s="174">
        <f>[1]Hoja1!F5574</f>
        <v>7</v>
      </c>
      <c r="F16" s="39">
        <f>[1]Hoja1!G5574</f>
        <v>9.3000000000000007</v>
      </c>
      <c r="G16" s="27">
        <v>9</v>
      </c>
      <c r="H16" s="343">
        <f t="shared" si="0"/>
        <v>83.7</v>
      </c>
      <c r="I16" s="40"/>
      <c r="J16" s="40"/>
      <c r="K16" s="27">
        <f>[1]Hoja1!I5574</f>
        <v>9.3000000000000007</v>
      </c>
      <c r="L16" s="12"/>
      <c r="M16" s="12"/>
      <c r="N16" s="12"/>
    </row>
    <row r="17" spans="1:14" s="175" customFormat="1" x14ac:dyDescent="0.3">
      <c r="A17" s="175" t="str">
        <f>[1]Hoja1!B5575</f>
        <v/>
      </c>
      <c r="B17" s="175" t="str">
        <f>[1]Hoja1!C5575</f>
        <v>0733</v>
      </c>
      <c r="C17" s="175" t="str">
        <f>[1]Hoja1!D5575</f>
        <v>47732</v>
      </c>
      <c r="D17" s="175">
        <f>[1]Hoja1!E5575</f>
        <v>429211</v>
      </c>
      <c r="E17" s="175">
        <f>[1]Hoja1!F5575</f>
        <v>7</v>
      </c>
      <c r="F17" s="39">
        <f>[1]Hoja1!G5575</f>
        <v>12.63</v>
      </c>
      <c r="G17" s="27">
        <v>10</v>
      </c>
      <c r="H17" s="343">
        <f t="shared" si="0"/>
        <v>126.30000000000001</v>
      </c>
      <c r="I17" s="40"/>
      <c r="J17" s="40"/>
      <c r="K17" s="27">
        <f>[1]Hoja1!I5575</f>
        <v>12.63</v>
      </c>
      <c r="L17" s="12"/>
      <c r="M17" s="12"/>
      <c r="N17" s="12"/>
    </row>
    <row r="18" spans="1:14" s="175" customFormat="1" x14ac:dyDescent="0.3">
      <c r="A18" s="175" t="str">
        <f>[1]Hoja1!B5576</f>
        <v/>
      </c>
      <c r="B18" s="30" t="str">
        <f>[1]Hoja1!C5576</f>
        <v>0735</v>
      </c>
      <c r="C18" s="8" t="str">
        <f>[1]Hoja1!D5576</f>
        <v>47732</v>
      </c>
      <c r="D18" s="175">
        <f>[1]Hoja1!E5576</f>
        <v>429211</v>
      </c>
      <c r="E18" s="175">
        <f>[1]Hoja1!F5576</f>
        <v>7</v>
      </c>
      <c r="F18" s="435">
        <f>[1]Hoja1!G5576</f>
        <v>9.5</v>
      </c>
      <c r="G18" s="435">
        <f>[1]Hoja1!H5576</f>
        <v>12</v>
      </c>
      <c r="H18" s="343">
        <f t="shared" si="0"/>
        <v>114</v>
      </c>
      <c r="I18" s="435"/>
      <c r="J18" s="40"/>
      <c r="K18" s="435">
        <f>[1]Hoja1!I5576</f>
        <v>9.5</v>
      </c>
      <c r="L18" s="12"/>
      <c r="M18" s="12"/>
      <c r="N18" s="12"/>
    </row>
    <row r="19" spans="1:14" s="175" customFormat="1" x14ac:dyDescent="0.3">
      <c r="A19" s="176" t="str">
        <f>[1]Hoja1!B5577</f>
        <v/>
      </c>
      <c r="B19" s="176" t="str">
        <f>[1]Hoja1!C5577</f>
        <v>0739</v>
      </c>
      <c r="C19" s="176" t="str">
        <f>[1]Hoja1!D5577</f>
        <v>47732</v>
      </c>
      <c r="D19" s="176">
        <f>[1]Hoja1!E5577</f>
        <v>429211</v>
      </c>
      <c r="E19" s="176">
        <f>[1]Hoja1!F5577</f>
        <v>7</v>
      </c>
      <c r="F19" s="39">
        <f>[1]Hoja1!G5577</f>
        <v>8.75</v>
      </c>
      <c r="G19" s="27">
        <f>[1]Hoja1!H5577</f>
        <v>3</v>
      </c>
      <c r="H19" s="343">
        <f t="shared" si="0"/>
        <v>26.25</v>
      </c>
      <c r="I19" s="40"/>
      <c r="J19" s="40"/>
      <c r="K19" s="27">
        <f>[1]Hoja1!I5577</f>
        <v>8.75</v>
      </c>
      <c r="L19" s="12"/>
      <c r="M19" s="12"/>
      <c r="N19" s="12"/>
    </row>
    <row r="20" spans="1:14" s="175" customFormat="1" x14ac:dyDescent="0.3">
      <c r="A20" s="176" t="str">
        <f>[1]Hoja1!B5578</f>
        <v/>
      </c>
      <c r="B20" s="176" t="str">
        <f>[1]Hoja1!C5578</f>
        <v>0742</v>
      </c>
      <c r="C20" s="176" t="str">
        <f>[1]Hoja1!D5578</f>
        <v>47732</v>
      </c>
      <c r="D20" s="176">
        <f>[1]Hoja1!E5578</f>
        <v>429211</v>
      </c>
      <c r="E20" s="176">
        <f>[1]Hoja1!F5578</f>
        <v>7</v>
      </c>
      <c r="F20" s="39">
        <f>[1]Hoja1!G5578</f>
        <v>9.5</v>
      </c>
      <c r="G20" s="27">
        <f>[1]Hoja1!H5578</f>
        <v>2</v>
      </c>
      <c r="H20" s="343">
        <f t="shared" si="0"/>
        <v>19</v>
      </c>
      <c r="I20" s="40"/>
      <c r="J20" s="40"/>
      <c r="K20" s="27">
        <f>[1]Hoja1!I5578</f>
        <v>9.5</v>
      </c>
      <c r="L20" s="12"/>
      <c r="M20" s="12"/>
      <c r="N20" s="12"/>
    </row>
    <row r="21" spans="1:14" s="175" customFormat="1" x14ac:dyDescent="0.3">
      <c r="A21" s="176" t="str">
        <f>[1]Hoja1!B5579</f>
        <v/>
      </c>
      <c r="B21" s="176" t="str">
        <f>[1]Hoja1!C5579</f>
        <v>0743</v>
      </c>
      <c r="C21" s="176" t="str">
        <f>[1]Hoja1!D5579</f>
        <v>47732</v>
      </c>
      <c r="D21" s="176">
        <f>[1]Hoja1!E5579</f>
        <v>429211</v>
      </c>
      <c r="E21" s="176">
        <f>[1]Hoja1!F5579</f>
        <v>7</v>
      </c>
      <c r="F21" s="39">
        <f>[1]Hoja1!G5579</f>
        <v>12</v>
      </c>
      <c r="G21" s="27">
        <f>[1]Hoja1!H5579</f>
        <v>24</v>
      </c>
      <c r="H21" s="343">
        <f t="shared" si="0"/>
        <v>288</v>
      </c>
      <c r="I21" s="40"/>
      <c r="J21" s="40"/>
      <c r="K21" s="27">
        <f>[1]Hoja1!I5579</f>
        <v>12</v>
      </c>
      <c r="L21" s="12"/>
      <c r="M21" s="12"/>
      <c r="N21" s="12"/>
    </row>
    <row r="22" spans="1:14" s="175" customFormat="1" x14ac:dyDescent="0.3">
      <c r="A22" s="176" t="str">
        <f>[1]Hoja1!B5580</f>
        <v/>
      </c>
      <c r="B22" s="176" t="str">
        <f>[1]Hoja1!C5580</f>
        <v>0744</v>
      </c>
      <c r="C22" s="176" t="str">
        <f>[1]Hoja1!D5580</f>
        <v>47732</v>
      </c>
      <c r="D22" s="176">
        <f>[1]Hoja1!E5580</f>
        <v>429211</v>
      </c>
      <c r="E22" s="176">
        <f>[1]Hoja1!F5580</f>
        <v>7</v>
      </c>
      <c r="F22" s="39">
        <f>[1]Hoja1!G5580</f>
        <v>12.95</v>
      </c>
      <c r="G22" s="27">
        <f>[1]Hoja1!H5580</f>
        <v>25</v>
      </c>
      <c r="H22" s="343">
        <f t="shared" si="0"/>
        <v>323.75</v>
      </c>
      <c r="I22" s="40"/>
      <c r="J22" s="40"/>
      <c r="K22" s="27">
        <f>[1]Hoja1!I5580</f>
        <v>12.95</v>
      </c>
      <c r="L22" s="12"/>
      <c r="M22" s="12"/>
      <c r="N22" s="12"/>
    </row>
    <row r="23" spans="1:14" s="175" customFormat="1" x14ac:dyDescent="0.3">
      <c r="A23" s="176" t="s">
        <v>18</v>
      </c>
      <c r="B23" s="176"/>
      <c r="C23" s="176"/>
      <c r="D23" s="176"/>
      <c r="E23" s="176"/>
      <c r="F23" s="39"/>
      <c r="G23" s="27"/>
      <c r="H23" s="27"/>
      <c r="I23" s="40"/>
      <c r="J23" s="40"/>
      <c r="K23" s="39"/>
      <c r="L23" s="12"/>
      <c r="M23" s="12"/>
      <c r="N23" s="12"/>
    </row>
    <row r="24" spans="1:14" s="175" customFormat="1" x14ac:dyDescent="0.3">
      <c r="A24" s="176" t="str">
        <f>[1]Hoja1!B5581</f>
        <v>0202</v>
      </c>
      <c r="B24" s="433" t="str">
        <f>[1]Hoja1!C5581</f>
        <v>Azadones (sin mango)</v>
      </c>
      <c r="C24" s="176" t="str">
        <f>[1]Hoja1!D5581</f>
        <v/>
      </c>
      <c r="D24" s="176"/>
      <c r="E24" s="176"/>
      <c r="F24" s="22">
        <f>GEOMEAN(F25:F34)</f>
        <v>5.4586940390059526</v>
      </c>
      <c r="G24" s="22">
        <f>SUM(G25:G34)</f>
        <v>40</v>
      </c>
      <c r="H24" s="22">
        <f>SUM(H25:H34)</f>
        <v>227.28</v>
      </c>
      <c r="I24" s="22">
        <f>(H24/($H$8)*100)</f>
        <v>0.27788214388372573</v>
      </c>
      <c r="J24" s="40"/>
      <c r="K24" s="22">
        <f>GEOMEAN(K25:K34)</f>
        <v>5.4697780583504469</v>
      </c>
      <c r="L24" s="12"/>
      <c r="M24" s="12"/>
      <c r="N24" s="12"/>
    </row>
    <row r="25" spans="1:14" s="175" customFormat="1" x14ac:dyDescent="0.3">
      <c r="A25" s="176" t="str">
        <f>[1]Hoja1!B5582</f>
        <v/>
      </c>
      <c r="B25" s="176" t="str">
        <f>[1]Hoja1!C5582</f>
        <v>0702</v>
      </c>
      <c r="C25" s="176" t="str">
        <f>[1]Hoja1!D5582</f>
        <v>47732</v>
      </c>
      <c r="D25" s="176">
        <f>[1]Hoja1!E5582</f>
        <v>429211</v>
      </c>
      <c r="E25" s="176">
        <f>[1]Hoja1!F5582</f>
        <v>16</v>
      </c>
      <c r="F25" s="39">
        <f>[1]Hoja1!G5582</f>
        <v>4.75</v>
      </c>
      <c r="G25" s="27">
        <f>[1]Hoja1!H5582</f>
        <v>4</v>
      </c>
      <c r="H25" s="343">
        <f t="shared" ref="H25:H34" si="1">F25*G25</f>
        <v>19</v>
      </c>
      <c r="I25" s="40"/>
      <c r="J25" s="40"/>
      <c r="K25" s="27">
        <f>[1]Hoja1!I5582</f>
        <v>4.75</v>
      </c>
      <c r="L25" s="12"/>
      <c r="M25" s="12"/>
      <c r="N25" s="12"/>
    </row>
    <row r="26" spans="1:14" s="175" customFormat="1" x14ac:dyDescent="0.3">
      <c r="A26" s="176" t="str">
        <f>[1]Hoja1!B5583</f>
        <v/>
      </c>
      <c r="B26" s="176" t="str">
        <f>[1]Hoja1!C5583</f>
        <v>0706</v>
      </c>
      <c r="C26" s="176" t="str">
        <f>[1]Hoja1!D5583</f>
        <v>47732</v>
      </c>
      <c r="D26" s="176">
        <f>[1]Hoja1!E5583</f>
        <v>429211</v>
      </c>
      <c r="E26" s="176">
        <f>[1]Hoja1!F5583</f>
        <v>16</v>
      </c>
      <c r="F26" s="39">
        <f>[1]Hoja1!G5583</f>
        <v>7.5</v>
      </c>
      <c r="G26" s="27">
        <f>[1]Hoja1!H5583</f>
        <v>5</v>
      </c>
      <c r="H26" s="343">
        <f t="shared" si="1"/>
        <v>37.5</v>
      </c>
      <c r="I26" s="40"/>
      <c r="J26" s="40"/>
      <c r="K26" s="27">
        <f>[1]Hoja1!I5583</f>
        <v>7.5</v>
      </c>
      <c r="L26" s="12"/>
      <c r="M26" s="12"/>
      <c r="N26" s="12"/>
    </row>
    <row r="27" spans="1:14" s="175" customFormat="1" x14ac:dyDescent="0.3">
      <c r="A27" s="176" t="str">
        <f>[1]Hoja1!B5584</f>
        <v/>
      </c>
      <c r="B27" s="176" t="str">
        <f>[1]Hoja1!C5584</f>
        <v>0720</v>
      </c>
      <c r="C27" s="176" t="str">
        <f>[1]Hoja1!D5584</f>
        <v>47732</v>
      </c>
      <c r="D27" s="176">
        <f>[1]Hoja1!E5584</f>
        <v>429211</v>
      </c>
      <c r="E27" s="176">
        <f>[1]Hoja1!F5584</f>
        <v>16</v>
      </c>
      <c r="F27" s="39">
        <f>[1]Hoja1!G5584</f>
        <v>4.9800000000000004</v>
      </c>
      <c r="G27" s="27">
        <v>6</v>
      </c>
      <c r="H27" s="343">
        <f t="shared" si="1"/>
        <v>29.880000000000003</v>
      </c>
      <c r="I27" s="40"/>
      <c r="J27" s="40"/>
      <c r="K27" s="27">
        <f>[1]Hoja1!I5584</f>
        <v>4.9800000000000004</v>
      </c>
      <c r="L27" s="12"/>
      <c r="M27" s="12"/>
      <c r="N27" s="12"/>
    </row>
    <row r="28" spans="1:14" s="175" customFormat="1" x14ac:dyDescent="0.3">
      <c r="A28" s="176" t="str">
        <f>[1]Hoja1!B5585</f>
        <v/>
      </c>
      <c r="B28" s="176" t="str">
        <f>[1]Hoja1!C5585</f>
        <v>0727</v>
      </c>
      <c r="C28" s="176" t="str">
        <f>[1]Hoja1!D5585</f>
        <v>47732</v>
      </c>
      <c r="D28" s="176">
        <f>[1]Hoja1!E5585</f>
        <v>429211</v>
      </c>
      <c r="E28" s="176">
        <f>[1]Hoja1!F5585</f>
        <v>16</v>
      </c>
      <c r="F28" s="39">
        <f>[1]Hoja1!G5585</f>
        <v>4.8</v>
      </c>
      <c r="G28" s="27">
        <v>3</v>
      </c>
      <c r="H28" s="343">
        <f t="shared" si="1"/>
        <v>14.399999999999999</v>
      </c>
      <c r="I28" s="40"/>
      <c r="J28" s="40"/>
      <c r="K28" s="27">
        <f>[1]Hoja1!I5585</f>
        <v>4.8</v>
      </c>
      <c r="L28" s="12"/>
      <c r="M28" s="12"/>
      <c r="N28" s="12"/>
    </row>
    <row r="29" spans="1:14" s="175" customFormat="1" x14ac:dyDescent="0.3">
      <c r="A29" s="176" t="str">
        <f>[1]Hoja1!B5586</f>
        <v/>
      </c>
      <c r="B29" s="176" t="str">
        <f>[1]Hoja1!C5586</f>
        <v>0733</v>
      </c>
      <c r="C29" s="176" t="str">
        <f>[1]Hoja1!D5586</f>
        <v>47732</v>
      </c>
      <c r="D29" s="176">
        <f>[1]Hoja1!E5586</f>
        <v>429211</v>
      </c>
      <c r="E29" s="176">
        <f>[1]Hoja1!F5586</f>
        <v>16</v>
      </c>
      <c r="F29" s="39">
        <f>[1]Hoja1!G5586</f>
        <v>4.88</v>
      </c>
      <c r="G29" s="27">
        <v>5</v>
      </c>
      <c r="H29" s="343">
        <f t="shared" si="1"/>
        <v>24.4</v>
      </c>
      <c r="I29" s="40"/>
      <c r="J29" s="40"/>
      <c r="K29" s="27">
        <f>[1]Hoja1!I5586</f>
        <v>4.9800000000000004</v>
      </c>
      <c r="L29" s="12"/>
      <c r="M29" s="12"/>
      <c r="N29" s="12"/>
    </row>
    <row r="30" spans="1:14" s="175" customFormat="1" x14ac:dyDescent="0.3">
      <c r="A30" s="175" t="str">
        <f>[1]Hoja1!B5587</f>
        <v/>
      </c>
      <c r="B30" s="175" t="str">
        <f>[1]Hoja1!C5587</f>
        <v>0738</v>
      </c>
      <c r="C30" s="175" t="str">
        <f>[1]Hoja1!D5587</f>
        <v>47732</v>
      </c>
      <c r="D30" s="175">
        <f>[1]Hoja1!E5587</f>
        <v>429211</v>
      </c>
      <c r="E30" s="175">
        <f>[1]Hoja1!F5587</f>
        <v>16</v>
      </c>
      <c r="F30" s="39">
        <f>[1]Hoja1!G5587</f>
        <v>5.5</v>
      </c>
      <c r="G30" s="27">
        <f>[1]Hoja1!H5587</f>
        <v>2</v>
      </c>
      <c r="H30" s="343">
        <f t="shared" si="1"/>
        <v>11</v>
      </c>
      <c r="I30" s="40"/>
      <c r="J30" s="40"/>
      <c r="K30" s="27">
        <f>[1]Hoja1!I5587</f>
        <v>5.5</v>
      </c>
      <c r="L30" s="12"/>
      <c r="M30" s="12"/>
      <c r="N30" s="12"/>
    </row>
    <row r="31" spans="1:14" x14ac:dyDescent="0.3">
      <c r="A31" s="17" t="str">
        <f>[1]Hoja1!B5588</f>
        <v/>
      </c>
      <c r="B31" s="30" t="str">
        <f>[1]Hoja1!C5588</f>
        <v>0739</v>
      </c>
      <c r="C31" s="8" t="str">
        <f>[1]Hoja1!D5588</f>
        <v>47732</v>
      </c>
      <c r="D31" s="17">
        <f>[1]Hoja1!E5588</f>
        <v>429211</v>
      </c>
      <c r="E31" s="17">
        <f>[1]Hoja1!F5588</f>
        <v>16</v>
      </c>
      <c r="F31" s="439">
        <f>[1]Hoja1!G5588</f>
        <v>3.25</v>
      </c>
      <c r="G31" s="439">
        <f>[1]Hoja1!H5588</f>
        <v>3</v>
      </c>
      <c r="H31" s="343">
        <f t="shared" si="1"/>
        <v>9.75</v>
      </c>
      <c r="I31" s="40"/>
      <c r="J31" s="40"/>
      <c r="K31" s="439">
        <f>[1]Hoja1!I5588</f>
        <v>3.25</v>
      </c>
      <c r="L31" s="12"/>
      <c r="M31" s="12"/>
      <c r="N31" s="12"/>
    </row>
    <row r="32" spans="1:14" s="175" customFormat="1" x14ac:dyDescent="0.3">
      <c r="A32" s="177" t="str">
        <f>[1]Hoja1!B5589</f>
        <v/>
      </c>
      <c r="B32" s="177" t="str">
        <f>[1]Hoja1!C5589</f>
        <v>0742</v>
      </c>
      <c r="C32" s="177" t="str">
        <f>[1]Hoja1!D5589</f>
        <v>47732</v>
      </c>
      <c r="D32" s="177">
        <f>[1]Hoja1!E5589</f>
        <v>429211</v>
      </c>
      <c r="E32" s="177">
        <f>[1]Hoja1!F5589</f>
        <v>16</v>
      </c>
      <c r="F32" s="39">
        <f>[1]Hoja1!G5589</f>
        <v>7</v>
      </c>
      <c r="G32" s="27">
        <f>[1]Hoja1!H5589</f>
        <v>4</v>
      </c>
      <c r="H32" s="343">
        <f t="shared" si="1"/>
        <v>28</v>
      </c>
      <c r="I32" s="40"/>
      <c r="J32" s="40"/>
      <c r="K32" s="27">
        <f>[1]Hoja1!I5589</f>
        <v>7</v>
      </c>
      <c r="L32" s="12"/>
      <c r="M32" s="12"/>
      <c r="N32" s="12"/>
    </row>
    <row r="33" spans="1:14" s="175" customFormat="1" x14ac:dyDescent="0.3">
      <c r="A33" s="177" t="str">
        <f>[1]Hoja1!B5590</f>
        <v/>
      </c>
      <c r="B33" s="177" t="str">
        <f>[1]Hoja1!C5590</f>
        <v>0745</v>
      </c>
      <c r="C33" s="177" t="str">
        <f>[1]Hoja1!D5590</f>
        <v>47732</v>
      </c>
      <c r="D33" s="177">
        <f>[1]Hoja1!E5590</f>
        <v>429211</v>
      </c>
      <c r="E33" s="177">
        <f>[1]Hoja1!F5590</f>
        <v>16</v>
      </c>
      <c r="F33" s="39">
        <f>[1]Hoja1!G5590</f>
        <v>6.5</v>
      </c>
      <c r="G33" s="27">
        <v>5</v>
      </c>
      <c r="H33" s="343">
        <f t="shared" si="1"/>
        <v>32.5</v>
      </c>
      <c r="I33" s="40"/>
      <c r="J33" s="40"/>
      <c r="K33" s="27">
        <f>[1]Hoja1!I5590</f>
        <v>6.5</v>
      </c>
      <c r="L33" s="12"/>
      <c r="M33" s="12"/>
      <c r="N33" s="12"/>
    </row>
    <row r="34" spans="1:14" s="175" customFormat="1" x14ac:dyDescent="0.3">
      <c r="A34" s="177" t="str">
        <f>[1]Hoja1!B5591</f>
        <v/>
      </c>
      <c r="B34" s="177" t="str">
        <f>[1]Hoja1!C5591</f>
        <v>0747</v>
      </c>
      <c r="C34" s="177" t="str">
        <f>[1]Hoja1!D5591</f>
        <v>47732</v>
      </c>
      <c r="D34" s="177">
        <f>[1]Hoja1!E5591</f>
        <v>429211</v>
      </c>
      <c r="E34" s="177">
        <f>[1]Hoja1!F5591</f>
        <v>16</v>
      </c>
      <c r="F34" s="39">
        <f>[1]Hoja1!G5591</f>
        <v>6.95</v>
      </c>
      <c r="G34" s="27">
        <v>3</v>
      </c>
      <c r="H34" s="343">
        <f t="shared" si="1"/>
        <v>20.85</v>
      </c>
      <c r="I34" s="40"/>
      <c r="J34" s="40"/>
      <c r="K34" s="27">
        <f>[1]Hoja1!I5591</f>
        <v>6.95</v>
      </c>
      <c r="L34" s="12"/>
      <c r="M34" s="12"/>
      <c r="N34" s="12"/>
    </row>
    <row r="35" spans="1:14" s="175" customFormat="1" x14ac:dyDescent="0.3">
      <c r="A35" s="177" t="s">
        <v>18</v>
      </c>
      <c r="B35" s="177"/>
      <c r="C35" s="177"/>
      <c r="D35" s="177"/>
      <c r="E35" s="177"/>
      <c r="F35" s="39"/>
      <c r="G35" s="27"/>
      <c r="H35" s="27"/>
      <c r="I35" s="40"/>
      <c r="J35" s="40"/>
      <c r="K35" s="39"/>
      <c r="L35" s="12"/>
      <c r="M35" s="12"/>
      <c r="N35" s="12"/>
    </row>
    <row r="36" spans="1:14" s="175" customFormat="1" x14ac:dyDescent="0.3">
      <c r="A36" s="177" t="str">
        <f>[1]Hoja1!B5592</f>
        <v>0203</v>
      </c>
      <c r="B36" s="177" t="str">
        <f>[1]Hoja1!C5592</f>
        <v>Coas (con mango)</v>
      </c>
      <c r="C36" s="177" t="str">
        <f>[1]Hoja1!D5592</f>
        <v/>
      </c>
      <c r="D36" s="177"/>
      <c r="E36" s="177"/>
      <c r="F36" s="22">
        <f>GEOMEAN(F37:F41)</f>
        <v>10.652173210316176</v>
      </c>
      <c r="G36" s="22">
        <f>SUM(G37:G41)</f>
        <v>53</v>
      </c>
      <c r="H36" s="22">
        <f>SUM(H37:H41)</f>
        <v>672.27</v>
      </c>
      <c r="I36" s="22">
        <f>(H36/($H$8)*100)</f>
        <v>0.82194574475850168</v>
      </c>
      <c r="J36" s="40"/>
      <c r="K36" s="22">
        <f>GEOMEAN(K37:K41)</f>
        <v>10.854004223639748</v>
      </c>
      <c r="L36" s="12"/>
      <c r="M36" s="12"/>
      <c r="N36" s="12"/>
    </row>
    <row r="37" spans="1:14" s="175" customFormat="1" x14ac:dyDescent="0.3">
      <c r="A37" s="177" t="str">
        <f>[1]Hoja1!B5593</f>
        <v/>
      </c>
      <c r="B37" s="177" t="str">
        <f>[1]Hoja1!C5593</f>
        <v>0701</v>
      </c>
      <c r="C37" s="177" t="str">
        <f>[1]Hoja1!D5593</f>
        <v>47732</v>
      </c>
      <c r="D37" s="177">
        <f>[1]Hoja1!E5593</f>
        <v>429211</v>
      </c>
      <c r="E37" s="177">
        <f>[1]Hoja1!F5593</f>
        <v>7</v>
      </c>
      <c r="F37" s="39">
        <f>[1]Hoja1!G5593</f>
        <v>9.9499999999999993</v>
      </c>
      <c r="G37" s="27">
        <f>[1]Hoja1!H5593</f>
        <v>6</v>
      </c>
      <c r="H37" s="343">
        <f t="shared" ref="H37:H41" si="2">F37*G37</f>
        <v>59.699999999999996</v>
      </c>
      <c r="I37" s="40"/>
      <c r="J37" s="40"/>
      <c r="K37" s="27">
        <f>[1]Hoja1!I5593</f>
        <v>9.9499999999999993</v>
      </c>
      <c r="L37" s="12"/>
      <c r="M37" s="12"/>
      <c r="N37" s="12"/>
    </row>
    <row r="38" spans="1:14" x14ac:dyDescent="0.3">
      <c r="A38" s="177" t="str">
        <f>[1]Hoja1!B5594</f>
        <v/>
      </c>
      <c r="B38" s="177" t="str">
        <f>[1]Hoja1!C5594</f>
        <v>0719</v>
      </c>
      <c r="C38" s="177" t="str">
        <f>[1]Hoja1!D5594</f>
        <v>47732</v>
      </c>
      <c r="D38" s="177">
        <f>[1]Hoja1!E5594</f>
        <v>429211</v>
      </c>
      <c r="E38" s="177">
        <f>[1]Hoja1!F5594</f>
        <v>7</v>
      </c>
      <c r="F38" s="39">
        <f>[1]Hoja1!G5594</f>
        <v>9.35</v>
      </c>
      <c r="G38" s="27">
        <f>[1]Hoja1!H5594</f>
        <v>0</v>
      </c>
      <c r="H38" s="343">
        <f t="shared" si="2"/>
        <v>0</v>
      </c>
      <c r="I38" s="27"/>
      <c r="J38" s="27"/>
      <c r="K38" s="27">
        <f>[1]Hoja1!I5594</f>
        <v>10.27</v>
      </c>
    </row>
    <row r="39" spans="1:14" x14ac:dyDescent="0.3">
      <c r="A39" s="17" t="str">
        <f>[1]Hoja1!B5595</f>
        <v/>
      </c>
      <c r="B39" s="27" t="str">
        <f>[1]Hoja1!C5595</f>
        <v>0739</v>
      </c>
      <c r="C39" s="8" t="str">
        <f>[1]Hoja1!D5595</f>
        <v>47732</v>
      </c>
      <c r="D39" s="17">
        <f>[1]Hoja1!E5595</f>
        <v>429211</v>
      </c>
      <c r="E39" s="17">
        <f>[1]Hoja1!F5595</f>
        <v>7</v>
      </c>
      <c r="F39" s="39">
        <f>[1]Hoja1!G5595</f>
        <v>8.19</v>
      </c>
      <c r="G39" s="27">
        <f>[1]Hoja1!H5595</f>
        <v>3</v>
      </c>
      <c r="H39" s="343">
        <f t="shared" si="2"/>
        <v>24.57</v>
      </c>
      <c r="I39" s="27"/>
      <c r="J39" s="27"/>
      <c r="K39" s="27">
        <f>[1]Hoja1!I5595</f>
        <v>8.19</v>
      </c>
    </row>
    <row r="40" spans="1:14" x14ac:dyDescent="0.3">
      <c r="A40" s="17" t="str">
        <f>[1]Hoja1!B5596</f>
        <v/>
      </c>
      <c r="B40" s="15" t="str">
        <f>[1]Hoja1!C5596</f>
        <v>0743</v>
      </c>
      <c r="C40" s="8" t="str">
        <f>[1]Hoja1!D5596</f>
        <v>47732</v>
      </c>
      <c r="D40" s="17">
        <f>[1]Hoja1!E5596</f>
        <v>429211</v>
      </c>
      <c r="E40" s="17">
        <f>[1]Hoja1!F5596</f>
        <v>7</v>
      </c>
      <c r="F40" s="439">
        <f>[1]Hoja1!G5596</f>
        <v>12</v>
      </c>
      <c r="G40" s="439">
        <f>[1]Hoja1!H5596</f>
        <v>24</v>
      </c>
      <c r="H40" s="343">
        <f t="shared" si="2"/>
        <v>288</v>
      </c>
      <c r="I40" s="40"/>
      <c r="J40" s="40"/>
      <c r="K40" s="439">
        <f>[1]Hoja1!I5596</f>
        <v>12</v>
      </c>
      <c r="L40" s="12"/>
      <c r="M40" s="12"/>
      <c r="N40" s="12"/>
    </row>
    <row r="41" spans="1:14" s="177" customFormat="1" x14ac:dyDescent="0.3">
      <c r="A41" s="178" t="str">
        <f>[1]Hoja1!B5597</f>
        <v/>
      </c>
      <c r="B41" s="178" t="str">
        <f>[1]Hoja1!C5597</f>
        <v>0744</v>
      </c>
      <c r="C41" s="178" t="str">
        <f>[1]Hoja1!D5597</f>
        <v>47732</v>
      </c>
      <c r="D41" s="178">
        <f>[1]Hoja1!E5597</f>
        <v>429211</v>
      </c>
      <c r="E41" s="178">
        <f>[1]Hoja1!F5597</f>
        <v>7</v>
      </c>
      <c r="F41" s="39">
        <f>[1]Hoja1!G5597</f>
        <v>15</v>
      </c>
      <c r="G41" s="27">
        <f>[1]Hoja1!H5597</f>
        <v>20</v>
      </c>
      <c r="H41" s="343">
        <f t="shared" si="2"/>
        <v>300</v>
      </c>
      <c r="I41" s="40"/>
      <c r="J41" s="40"/>
      <c r="K41" s="27">
        <f>[1]Hoja1!I5597</f>
        <v>15</v>
      </c>
      <c r="L41" s="12"/>
      <c r="M41" s="12"/>
      <c r="N41" s="12"/>
    </row>
    <row r="42" spans="1:14" s="177" customFormat="1" x14ac:dyDescent="0.3">
      <c r="A42" s="178" t="s">
        <v>18</v>
      </c>
      <c r="B42" s="178"/>
      <c r="C42" s="178"/>
      <c r="D42" s="178"/>
      <c r="E42" s="178"/>
      <c r="F42" s="39"/>
      <c r="G42" s="27"/>
      <c r="H42" s="27"/>
      <c r="I42" s="40"/>
      <c r="J42" s="40"/>
      <c r="K42" s="39"/>
      <c r="L42" s="12"/>
      <c r="M42" s="12"/>
      <c r="N42" s="12"/>
    </row>
    <row r="43" spans="1:14" s="177" customFormat="1" x14ac:dyDescent="0.3">
      <c r="A43" s="178" t="str">
        <f>[1]Hoja1!B5598</f>
        <v>0204</v>
      </c>
      <c r="B43" s="178" t="str">
        <f>[1]Hoja1!C5598</f>
        <v>Coas (sin mango)</v>
      </c>
      <c r="C43" s="178" t="str">
        <f>[1]Hoja1!D5598</f>
        <v/>
      </c>
      <c r="D43" s="178"/>
      <c r="E43" s="178"/>
      <c r="F43" s="22">
        <f>GEOMEAN(F44:F54)</f>
        <v>5.7759609374858289</v>
      </c>
      <c r="G43" s="22">
        <f>SUM(G44:G54)</f>
        <v>221</v>
      </c>
      <c r="H43" s="22">
        <f>SUM(H44:H54)</f>
        <v>1263.3</v>
      </c>
      <c r="I43" s="22">
        <f>(H43/($H$8)*100)</f>
        <v>1.5445640283716593</v>
      </c>
      <c r="J43" s="40"/>
      <c r="K43" s="22">
        <f>GEOMEAN(K44:K54)</f>
        <v>5.7604418988190211</v>
      </c>
      <c r="L43" s="12"/>
      <c r="M43" s="12"/>
      <c r="N43" s="12"/>
    </row>
    <row r="44" spans="1:14" s="177" customFormat="1" x14ac:dyDescent="0.3">
      <c r="A44" s="178" t="str">
        <f>[1]Hoja1!B5599</f>
        <v/>
      </c>
      <c r="B44" s="178" t="str">
        <f>[1]Hoja1!C5599</f>
        <v>0706</v>
      </c>
      <c r="C44" s="178" t="str">
        <f>[1]Hoja1!D5599</f>
        <v>47732</v>
      </c>
      <c r="D44" s="178">
        <f>[1]Hoja1!E5599</f>
        <v>429211</v>
      </c>
      <c r="E44" s="178">
        <f>[1]Hoja1!F5599</f>
        <v>16</v>
      </c>
      <c r="F44" s="39">
        <f>[1]Hoja1!G5599</f>
        <v>5.5</v>
      </c>
      <c r="G44" s="27">
        <f>[1]Hoja1!H5599</f>
        <v>20</v>
      </c>
      <c r="H44" s="343">
        <f t="shared" ref="H44:H54" si="3">F44*G44</f>
        <v>110</v>
      </c>
      <c r="I44" s="40"/>
      <c r="J44" s="40"/>
      <c r="K44" s="27">
        <f>[1]Hoja1!I5599</f>
        <v>5.5</v>
      </c>
      <c r="L44" s="12"/>
      <c r="M44" s="12"/>
      <c r="N44" s="12"/>
    </row>
    <row r="45" spans="1:14" s="177" customFormat="1" x14ac:dyDescent="0.3">
      <c r="A45" s="178" t="str">
        <f>[1]Hoja1!B5600</f>
        <v/>
      </c>
      <c r="B45" s="178" t="str">
        <f>[1]Hoja1!C5600</f>
        <v>0707</v>
      </c>
      <c r="C45" s="178" t="str">
        <f>[1]Hoja1!D5600</f>
        <v>47732</v>
      </c>
      <c r="D45" s="178">
        <f>[1]Hoja1!E5600</f>
        <v>429211</v>
      </c>
      <c r="E45" s="178">
        <f>[1]Hoja1!F5600</f>
        <v>16</v>
      </c>
      <c r="F45" s="39">
        <f>[1]Hoja1!G5600</f>
        <v>5</v>
      </c>
      <c r="G45" s="27">
        <f>[1]Hoja1!H5600</f>
        <v>34</v>
      </c>
      <c r="H45" s="343">
        <f t="shared" si="3"/>
        <v>170</v>
      </c>
      <c r="I45" s="40"/>
      <c r="J45" s="40"/>
      <c r="K45" s="27">
        <f>[1]Hoja1!I5600</f>
        <v>6.6</v>
      </c>
      <c r="L45" s="12"/>
      <c r="M45" s="12"/>
      <c r="N45" s="12"/>
    </row>
    <row r="46" spans="1:14" s="177" customFormat="1" x14ac:dyDescent="0.3">
      <c r="A46" s="178" t="str">
        <f>[1]Hoja1!B5601</f>
        <v/>
      </c>
      <c r="B46" s="178" t="str">
        <f>[1]Hoja1!C5601</f>
        <v>0709</v>
      </c>
      <c r="C46" s="178" t="str">
        <f>[1]Hoja1!D5601</f>
        <v>47732</v>
      </c>
      <c r="D46" s="178">
        <f>[1]Hoja1!E5601</f>
        <v>429211</v>
      </c>
      <c r="E46" s="178">
        <f>[1]Hoja1!F5601</f>
        <v>16</v>
      </c>
      <c r="F46" s="39">
        <f>[1]Hoja1!G5601</f>
        <v>7.75</v>
      </c>
      <c r="G46" s="27">
        <f>[1]Hoja1!H5601</f>
        <v>9</v>
      </c>
      <c r="H46" s="343">
        <f t="shared" si="3"/>
        <v>69.75</v>
      </c>
      <c r="I46" s="40"/>
      <c r="J46" s="40"/>
      <c r="K46" s="27">
        <f>[1]Hoja1!I5601</f>
        <v>4.75</v>
      </c>
      <c r="L46" s="12"/>
      <c r="M46" s="12"/>
      <c r="N46" s="12"/>
    </row>
    <row r="47" spans="1:14" s="177" customFormat="1" x14ac:dyDescent="0.3">
      <c r="A47" s="178" t="str">
        <f>[1]Hoja1!B5602</f>
        <v/>
      </c>
      <c r="B47" s="178" t="str">
        <f>[1]Hoja1!C5602</f>
        <v>0717</v>
      </c>
      <c r="C47" s="178" t="str">
        <f>[1]Hoja1!D5602</f>
        <v>47732</v>
      </c>
      <c r="D47" s="178">
        <f>[1]Hoja1!E5602</f>
        <v>429211</v>
      </c>
      <c r="E47" s="178">
        <f>[1]Hoja1!F5602</f>
        <v>16</v>
      </c>
      <c r="F47" s="39">
        <f>[1]Hoja1!G5602</f>
        <v>5</v>
      </c>
      <c r="G47" s="27">
        <v>20</v>
      </c>
      <c r="H47" s="343">
        <f t="shared" si="3"/>
        <v>100</v>
      </c>
      <c r="I47" s="40"/>
      <c r="J47" s="40"/>
      <c r="K47" s="27">
        <f>[1]Hoja1!I5602</f>
        <v>5</v>
      </c>
      <c r="L47" s="12"/>
      <c r="M47" s="12"/>
      <c r="N47" s="12"/>
    </row>
    <row r="48" spans="1:14" s="177" customFormat="1" x14ac:dyDescent="0.3">
      <c r="A48" s="178" t="str">
        <f>[1]Hoja1!B5603</f>
        <v/>
      </c>
      <c r="B48" s="178" t="str">
        <f>[1]Hoja1!C5603</f>
        <v>0720</v>
      </c>
      <c r="C48" s="178" t="str">
        <f>[1]Hoja1!D5603</f>
        <v>47732</v>
      </c>
      <c r="D48" s="178">
        <f>[1]Hoja1!E5603</f>
        <v>429211</v>
      </c>
      <c r="E48" s="178">
        <f>[1]Hoja1!F5603</f>
        <v>16</v>
      </c>
      <c r="F48" s="39">
        <f>[1]Hoja1!G5603</f>
        <v>5.15</v>
      </c>
      <c r="G48" s="27">
        <v>21</v>
      </c>
      <c r="H48" s="343">
        <f t="shared" si="3"/>
        <v>108.15</v>
      </c>
      <c r="I48" s="40"/>
      <c r="J48" s="40"/>
      <c r="K48" s="27">
        <f>[1]Hoja1!I5603</f>
        <v>5.15</v>
      </c>
      <c r="L48" s="12"/>
      <c r="M48" s="12"/>
      <c r="N48" s="12"/>
    </row>
    <row r="49" spans="1:14" s="177" customFormat="1" x14ac:dyDescent="0.3">
      <c r="A49" s="178" t="str">
        <f>[1]Hoja1!B5604</f>
        <v/>
      </c>
      <c r="B49" s="178" t="str">
        <f>[1]Hoja1!C5604</f>
        <v>0731</v>
      </c>
      <c r="C49" s="178" t="str">
        <f>[1]Hoja1!D5604</f>
        <v>47732</v>
      </c>
      <c r="D49" s="178">
        <f>[1]Hoja1!E5604</f>
        <v>429211</v>
      </c>
      <c r="E49" s="178">
        <f>[1]Hoja1!F5604</f>
        <v>16</v>
      </c>
      <c r="F49" s="179">
        <f>[1]Hoja1!G5604</f>
        <v>4.5</v>
      </c>
      <c r="G49" s="178">
        <f>[1]Hoja1!H5604</f>
        <v>6</v>
      </c>
      <c r="H49" s="343">
        <f t="shared" si="3"/>
        <v>27</v>
      </c>
      <c r="I49" s="12"/>
      <c r="J49" s="12"/>
      <c r="K49" s="177">
        <f>[1]Hoja1!I5604</f>
        <v>4.5</v>
      </c>
      <c r="L49" s="12"/>
      <c r="M49" s="12"/>
      <c r="N49" s="12"/>
    </row>
    <row r="50" spans="1:14" s="177" customFormat="1" x14ac:dyDescent="0.3">
      <c r="A50" s="178" t="str">
        <f>[1]Hoja1!B5605</f>
        <v/>
      </c>
      <c r="B50" s="178" t="str">
        <f>[1]Hoja1!C5605</f>
        <v>0733</v>
      </c>
      <c r="C50" s="178" t="str">
        <f>[1]Hoja1!D5605</f>
        <v>47732</v>
      </c>
      <c r="D50" s="178">
        <f>[1]Hoja1!E5605</f>
        <v>429211</v>
      </c>
      <c r="E50" s="178">
        <f>[1]Hoja1!F5605</f>
        <v>16</v>
      </c>
      <c r="F50" s="179">
        <f>[1]Hoja1!G5605</f>
        <v>5.15</v>
      </c>
      <c r="G50" s="178">
        <v>11</v>
      </c>
      <c r="H50" s="343">
        <f t="shared" si="3"/>
        <v>56.650000000000006</v>
      </c>
      <c r="I50" s="12"/>
      <c r="J50" s="12"/>
      <c r="K50" s="177">
        <f>[1]Hoja1!I5605</f>
        <v>5.15</v>
      </c>
      <c r="L50" s="12"/>
      <c r="M50" s="12"/>
      <c r="N50" s="12"/>
    </row>
    <row r="51" spans="1:14" s="177" customFormat="1" x14ac:dyDescent="0.3">
      <c r="A51" s="178" t="str">
        <f>[1]Hoja1!B5606</f>
        <v/>
      </c>
      <c r="B51" s="178" t="str">
        <f>[1]Hoja1!C5606</f>
        <v>0735</v>
      </c>
      <c r="C51" s="178" t="str">
        <f>[1]Hoja1!D5606</f>
        <v>47732</v>
      </c>
      <c r="D51" s="178">
        <f>[1]Hoja1!E5606</f>
        <v>429211</v>
      </c>
      <c r="E51" s="178">
        <f>[1]Hoja1!F5606</f>
        <v>16</v>
      </c>
      <c r="F51" s="179">
        <f>[1]Hoja1!G5606</f>
        <v>9.75</v>
      </c>
      <c r="G51" s="178">
        <f>[1]Hoja1!H5606</f>
        <v>25</v>
      </c>
      <c r="H51" s="343">
        <f t="shared" si="3"/>
        <v>243.75</v>
      </c>
      <c r="I51" s="12"/>
      <c r="J51" s="12"/>
      <c r="K51" s="177">
        <f>[1]Hoja1!I5606</f>
        <v>9.75</v>
      </c>
      <c r="L51" s="12"/>
      <c r="M51" s="12"/>
      <c r="N51" s="12"/>
    </row>
    <row r="52" spans="1:14" s="177" customFormat="1" x14ac:dyDescent="0.3">
      <c r="A52" s="178" t="str">
        <f>[1]Hoja1!B5607</f>
        <v/>
      </c>
      <c r="B52" s="178" t="str">
        <f>[1]Hoja1!C5607</f>
        <v>0738</v>
      </c>
      <c r="C52" s="178" t="str">
        <f>[1]Hoja1!D5607</f>
        <v>47732</v>
      </c>
      <c r="D52" s="178">
        <f>[1]Hoja1!E5607</f>
        <v>429211</v>
      </c>
      <c r="E52" s="178">
        <f>[1]Hoja1!F5607</f>
        <v>16</v>
      </c>
      <c r="F52" s="179">
        <f>[1]Hoja1!G5607</f>
        <v>3.5</v>
      </c>
      <c r="G52" s="178">
        <f>[1]Hoja1!H5607</f>
        <v>50</v>
      </c>
      <c r="H52" s="343">
        <f t="shared" si="3"/>
        <v>175</v>
      </c>
      <c r="I52" s="12"/>
      <c r="J52" s="12"/>
      <c r="K52" s="177">
        <f>[1]Hoja1!I5607</f>
        <v>3.5</v>
      </c>
      <c r="L52" s="12"/>
      <c r="M52" s="12"/>
      <c r="N52" s="12"/>
    </row>
    <row r="53" spans="1:14" s="177" customFormat="1" x14ac:dyDescent="0.3">
      <c r="A53" s="178" t="str">
        <f>[1]Hoja1!B5608</f>
        <v/>
      </c>
      <c r="B53" s="178" t="str">
        <f>[1]Hoja1!C5608</f>
        <v>0742</v>
      </c>
      <c r="C53" s="178" t="str">
        <f>[1]Hoja1!D5608</f>
        <v>47732</v>
      </c>
      <c r="D53" s="178">
        <f>[1]Hoja1!E5608</f>
        <v>429211</v>
      </c>
      <c r="E53" s="178">
        <v>16</v>
      </c>
      <c r="F53" s="179">
        <f>[1]Hoja1!G5608</f>
        <v>5</v>
      </c>
      <c r="G53" s="178">
        <f>[1]Hoja1!H5608</f>
        <v>12</v>
      </c>
      <c r="H53" s="343">
        <f t="shared" si="3"/>
        <v>60</v>
      </c>
      <c r="I53" s="12"/>
      <c r="J53" s="12"/>
      <c r="K53" s="177">
        <f>[1]Hoja1!I5608</f>
        <v>6</v>
      </c>
      <c r="L53" s="12"/>
      <c r="M53" s="12"/>
      <c r="N53" s="12"/>
    </row>
    <row r="54" spans="1:14" s="177" customFormat="1" x14ac:dyDescent="0.3">
      <c r="A54" s="178" t="str">
        <f>[1]Hoja1!B5609</f>
        <v/>
      </c>
      <c r="B54" s="178" t="str">
        <f>[1]Hoja1!C5609</f>
        <v>0745</v>
      </c>
      <c r="C54" s="178" t="str">
        <f>[1]Hoja1!D5609</f>
        <v>47732</v>
      </c>
      <c r="D54" s="178">
        <f>[1]Hoja1!E5609</f>
        <v>429211</v>
      </c>
      <c r="E54" s="178">
        <f>[1]Hoja1!F5609</f>
        <v>16</v>
      </c>
      <c r="F54" s="179">
        <f>[1]Hoja1!G5609</f>
        <v>11</v>
      </c>
      <c r="G54" s="178">
        <v>13</v>
      </c>
      <c r="H54" s="343">
        <f t="shared" si="3"/>
        <v>143</v>
      </c>
      <c r="I54" s="12"/>
      <c r="J54" s="12"/>
      <c r="K54" s="177">
        <f>[1]Hoja1!I5609</f>
        <v>11</v>
      </c>
      <c r="L54" s="12"/>
      <c r="M54" s="12"/>
      <c r="N54" s="12"/>
    </row>
    <row r="55" spans="1:14" s="177" customFormat="1" x14ac:dyDescent="0.3">
      <c r="A55" s="178" t="s">
        <v>18</v>
      </c>
      <c r="B55" s="178"/>
      <c r="C55" s="178"/>
      <c r="D55" s="178"/>
      <c r="E55" s="178"/>
      <c r="F55" s="179"/>
      <c r="G55" s="178"/>
      <c r="I55" s="12"/>
      <c r="J55" s="12"/>
      <c r="K55" s="179"/>
      <c r="L55" s="12"/>
      <c r="M55" s="12"/>
      <c r="N55" s="12"/>
    </row>
    <row r="56" spans="1:14" s="177" customFormat="1" x14ac:dyDescent="0.3">
      <c r="A56" s="178" t="str">
        <f>[1]Hoja1!B5610</f>
        <v>0207</v>
      </c>
      <c r="B56" s="178" t="str">
        <f>[1]Hoja1!C5610</f>
        <v>Hachas (con mango)</v>
      </c>
      <c r="C56" s="178" t="str">
        <f>[1]Hoja1!D5610</f>
        <v/>
      </c>
      <c r="D56" s="178"/>
      <c r="E56" s="178"/>
      <c r="F56" s="22">
        <f>GEOMEAN(F57:F64)</f>
        <v>13.107019865076211</v>
      </c>
      <c r="G56" s="22">
        <f>SUM(G57:G64)</f>
        <v>72</v>
      </c>
      <c r="H56" s="22">
        <f>SUM(H57:H64)</f>
        <v>930.55000000000007</v>
      </c>
      <c r="I56" s="22">
        <f>(H56/($H$8)*100)</f>
        <v>1.1377298002067977</v>
      </c>
      <c r="J56" s="12"/>
      <c r="K56" s="22">
        <f>GEOMEAN(K57:K64)</f>
        <v>13.224373215491132</v>
      </c>
      <c r="L56" s="12"/>
      <c r="M56" s="12"/>
      <c r="N56" s="12"/>
    </row>
    <row r="57" spans="1:14" s="177" customFormat="1" x14ac:dyDescent="0.3">
      <c r="A57" s="178" t="str">
        <f>[1]Hoja1!B5611</f>
        <v/>
      </c>
      <c r="B57" s="178" t="str">
        <f>[1]Hoja1!C5611</f>
        <v>0701</v>
      </c>
      <c r="C57" s="178" t="str">
        <f>[1]Hoja1!D5611</f>
        <v>47732</v>
      </c>
      <c r="D57" s="178">
        <f>[1]Hoja1!E5611</f>
        <v>429211</v>
      </c>
      <c r="E57" s="178">
        <f>[1]Hoja1!F5611</f>
        <v>7</v>
      </c>
      <c r="F57" s="179">
        <f>[1]Hoja1!G5611</f>
        <v>9.9499999999999993</v>
      </c>
      <c r="G57" s="178">
        <f>[1]Hoja1!H5611</f>
        <v>3</v>
      </c>
      <c r="H57" s="343">
        <f t="shared" ref="H57:H64" si="4">F57*G57</f>
        <v>29.849999999999998</v>
      </c>
      <c r="I57" s="12"/>
      <c r="J57" s="12"/>
      <c r="K57" s="177">
        <f>[1]Hoja1!I5611</f>
        <v>9.9499999999999993</v>
      </c>
      <c r="L57" s="12"/>
      <c r="M57" s="12"/>
      <c r="N57" s="12"/>
    </row>
    <row r="58" spans="1:14" s="177" customFormat="1" x14ac:dyDescent="0.3">
      <c r="A58" s="178" t="str">
        <f>[1]Hoja1!B5612</f>
        <v/>
      </c>
      <c r="B58" s="178" t="str">
        <f>[1]Hoja1!C5612</f>
        <v>0702</v>
      </c>
      <c r="C58" s="178" t="str">
        <f>[1]Hoja1!D5612</f>
        <v>47732</v>
      </c>
      <c r="D58" s="178">
        <f>[1]Hoja1!E5612</f>
        <v>429211</v>
      </c>
      <c r="E58" s="178">
        <f>[1]Hoja1!F5612</f>
        <v>7</v>
      </c>
      <c r="F58" s="39">
        <f>[1]Hoja1!G5612</f>
        <v>12.75</v>
      </c>
      <c r="G58" s="27">
        <f>[1]Hoja1!H5612</f>
        <v>50</v>
      </c>
      <c r="H58" s="343">
        <f t="shared" si="4"/>
        <v>637.5</v>
      </c>
      <c r="I58" s="40"/>
      <c r="J58" s="40"/>
      <c r="K58" s="27">
        <f>[1]Hoja1!I5612</f>
        <v>12.75</v>
      </c>
      <c r="L58" s="12"/>
      <c r="M58" s="12"/>
      <c r="N58" s="12"/>
    </row>
    <row r="59" spans="1:14" s="177" customFormat="1" x14ac:dyDescent="0.3">
      <c r="A59" s="177" t="str">
        <f>[1]Hoja1!B5613</f>
        <v/>
      </c>
      <c r="B59" s="19" t="str">
        <f>[1]Hoja1!C5613</f>
        <v>0719</v>
      </c>
      <c r="C59" s="8" t="str">
        <f>[1]Hoja1!D5613</f>
        <v>47732</v>
      </c>
      <c r="D59" s="177">
        <f>[1]Hoja1!E5613</f>
        <v>429211</v>
      </c>
      <c r="E59" s="177">
        <f>[1]Hoja1!F5613</f>
        <v>7</v>
      </c>
      <c r="F59" s="439">
        <f>[1]Hoja1!G5613</f>
        <v>11.5</v>
      </c>
      <c r="G59" s="439">
        <v>4</v>
      </c>
      <c r="H59" s="343">
        <f t="shared" si="4"/>
        <v>46</v>
      </c>
      <c r="I59" s="40"/>
      <c r="J59" s="40"/>
      <c r="K59" s="439">
        <f>[1]Hoja1!I5613</f>
        <v>12.35</v>
      </c>
      <c r="L59" s="12"/>
      <c r="M59" s="12"/>
      <c r="N59" s="12"/>
    </row>
    <row r="60" spans="1:14" s="47" customFormat="1" x14ac:dyDescent="0.3">
      <c r="A60" s="47" t="str">
        <f>[1]Hoja1!B5614</f>
        <v/>
      </c>
      <c r="B60" s="434" t="str">
        <f>[1]Hoja1!C5614</f>
        <v>0720</v>
      </c>
      <c r="C60" s="8" t="str">
        <f>[1]Hoja1!D5614</f>
        <v>47732</v>
      </c>
      <c r="D60" s="47">
        <f>[1]Hoja1!E5614</f>
        <v>429211</v>
      </c>
      <c r="E60" s="47">
        <f>[1]Hoja1!F5614</f>
        <v>7</v>
      </c>
      <c r="F60" s="439">
        <f>[1]Hoja1!G5614</f>
        <v>16.670000000000002</v>
      </c>
      <c r="G60" s="439">
        <v>5</v>
      </c>
      <c r="H60" s="343">
        <f t="shared" si="4"/>
        <v>83.350000000000009</v>
      </c>
      <c r="I60" s="40"/>
      <c r="J60" s="40"/>
      <c r="K60" s="439">
        <f>[1]Hoja1!I5614</f>
        <v>16.670000000000002</v>
      </c>
      <c r="L60" s="12"/>
      <c r="M60" s="12"/>
      <c r="N60" s="12"/>
    </row>
    <row r="61" spans="1:14" s="47" customFormat="1" x14ac:dyDescent="0.3">
      <c r="A61" s="180" t="str">
        <f>[1]Hoja1!B5615</f>
        <v/>
      </c>
      <c r="B61" s="180" t="str">
        <f>[1]Hoja1!C5615</f>
        <v>0727</v>
      </c>
      <c r="C61" s="180" t="str">
        <f>[1]Hoja1!D5615</f>
        <v>47732</v>
      </c>
      <c r="D61" s="180">
        <f>[1]Hoja1!E5615</f>
        <v>429211</v>
      </c>
      <c r="E61" s="180">
        <f>[1]Hoja1!F5615</f>
        <v>7</v>
      </c>
      <c r="F61" s="39">
        <v>16</v>
      </c>
      <c r="G61" s="27">
        <v>2</v>
      </c>
      <c r="H61" s="343">
        <f t="shared" si="4"/>
        <v>32</v>
      </c>
      <c r="I61" s="40"/>
      <c r="J61" s="40"/>
      <c r="K61" s="27">
        <v>16</v>
      </c>
      <c r="L61" s="12"/>
      <c r="M61" s="12"/>
      <c r="N61" s="12"/>
    </row>
    <row r="62" spans="1:14" s="47" customFormat="1" x14ac:dyDescent="0.3">
      <c r="A62" s="180" t="str">
        <f>[1]Hoja1!B5616</f>
        <v/>
      </c>
      <c r="B62" s="180" t="str">
        <f>[1]Hoja1!C5616</f>
        <v>0739</v>
      </c>
      <c r="C62" s="180" t="str">
        <f>[1]Hoja1!D5616</f>
        <v>47732</v>
      </c>
      <c r="D62" s="180">
        <f>[1]Hoja1!E5616</f>
        <v>429211</v>
      </c>
      <c r="E62" s="180">
        <f>[1]Hoja1!F5616</f>
        <v>7</v>
      </c>
      <c r="F62" s="39">
        <f>[1]Hoja1!G5616</f>
        <v>12.35</v>
      </c>
      <c r="G62" s="27">
        <f>[1]Hoja1!H5616</f>
        <v>1</v>
      </c>
      <c r="H62" s="343">
        <f t="shared" si="4"/>
        <v>12.35</v>
      </c>
      <c r="I62" s="40"/>
      <c r="J62" s="40"/>
      <c r="K62" s="27">
        <f>[1]Hoja1!I5616</f>
        <v>12.35</v>
      </c>
      <c r="L62" s="12"/>
      <c r="M62" s="12"/>
      <c r="N62" s="12"/>
    </row>
    <row r="63" spans="1:14" s="47" customFormat="1" x14ac:dyDescent="0.3">
      <c r="A63" s="180" t="str">
        <f>[1]Hoja1!B5617</f>
        <v/>
      </c>
      <c r="B63" s="180" t="str">
        <f>[1]Hoja1!C5617</f>
        <v>0742</v>
      </c>
      <c r="C63" s="180" t="str">
        <f>[1]Hoja1!D5617</f>
        <v>47732</v>
      </c>
      <c r="D63" s="180">
        <f>[1]Hoja1!E5617</f>
        <v>429211</v>
      </c>
      <c r="E63" s="180">
        <f>[1]Hoja1!F5617</f>
        <v>7</v>
      </c>
      <c r="F63" s="39">
        <f>[1]Hoja1!G5617</f>
        <v>14.5</v>
      </c>
      <c r="G63" s="27">
        <f>[1]Hoja1!H5617</f>
        <v>1</v>
      </c>
      <c r="H63" s="343">
        <f t="shared" si="4"/>
        <v>14.5</v>
      </c>
      <c r="I63" s="40"/>
      <c r="J63" s="40"/>
      <c r="K63" s="27">
        <f>[1]Hoja1!I5617</f>
        <v>14.5</v>
      </c>
      <c r="L63" s="12"/>
      <c r="M63" s="12"/>
      <c r="N63" s="12"/>
    </row>
    <row r="64" spans="1:14" s="47" customFormat="1" x14ac:dyDescent="0.3">
      <c r="A64" s="180" t="str">
        <f>[1]Hoja1!B5618</f>
        <v/>
      </c>
      <c r="B64" s="180" t="str">
        <f>[1]Hoja1!C5618</f>
        <v>0743</v>
      </c>
      <c r="C64" s="180" t="str">
        <f>[1]Hoja1!D5618</f>
        <v>47732</v>
      </c>
      <c r="D64" s="180">
        <f>[1]Hoja1!E5618</f>
        <v>429211</v>
      </c>
      <c r="E64" s="180">
        <f>[1]Hoja1!F5618</f>
        <v>7</v>
      </c>
      <c r="F64" s="39">
        <f>[1]Hoja1!G5618</f>
        <v>12.5</v>
      </c>
      <c r="G64" s="27">
        <f>[1]Hoja1!H5618</f>
        <v>6</v>
      </c>
      <c r="H64" s="343">
        <f t="shared" si="4"/>
        <v>75</v>
      </c>
      <c r="I64" s="40"/>
      <c r="J64" s="40"/>
      <c r="K64" s="27">
        <f>[1]Hoja1!I5618</f>
        <v>12.5</v>
      </c>
      <c r="L64" s="12"/>
      <c r="M64" s="12"/>
      <c r="N64" s="12"/>
    </row>
    <row r="65" spans="1:14" s="47" customFormat="1" x14ac:dyDescent="0.3">
      <c r="A65" s="180" t="s">
        <v>18</v>
      </c>
      <c r="B65" s="180"/>
      <c r="C65" s="180"/>
      <c r="D65" s="180"/>
      <c r="E65" s="180"/>
      <c r="F65" s="39"/>
      <c r="G65" s="27"/>
      <c r="H65" s="27"/>
      <c r="I65" s="40"/>
      <c r="J65" s="40"/>
      <c r="K65" s="39"/>
      <c r="L65" s="12"/>
      <c r="M65" s="12"/>
      <c r="N65" s="12"/>
    </row>
    <row r="66" spans="1:14" s="47" customFormat="1" x14ac:dyDescent="0.3">
      <c r="A66" s="180" t="str">
        <f>[1]Hoja1!B5619</f>
        <v>0208</v>
      </c>
      <c r="B66" s="180" t="str">
        <f>[1]Hoja1!C5619</f>
        <v>Hachas (sin mango)</v>
      </c>
      <c r="C66" s="180" t="str">
        <f>[1]Hoja1!D5619</f>
        <v/>
      </c>
      <c r="D66" s="180"/>
      <c r="E66" s="180"/>
      <c r="F66" s="22">
        <f>GEOMEAN(F67:F74)</f>
        <v>11.962074455134175</v>
      </c>
      <c r="G66" s="22">
        <f>SUM(G67:G74)</f>
        <v>218</v>
      </c>
      <c r="H66" s="22">
        <f>SUM(H67:H74)</f>
        <v>2663.7699999999995</v>
      </c>
      <c r="I66" s="22">
        <f>(H66/($H$8)*100)</f>
        <v>3.2568379022049982</v>
      </c>
      <c r="J66" s="40"/>
      <c r="K66" s="22">
        <f>GEOMEAN(K67:K74)</f>
        <v>11.962074455134175</v>
      </c>
      <c r="L66" s="12"/>
      <c r="M66" s="12"/>
      <c r="N66" s="12"/>
    </row>
    <row r="67" spans="1:14" s="47" customFormat="1" x14ac:dyDescent="0.3">
      <c r="A67" s="47" t="str">
        <f>[1]Hoja1!B5620</f>
        <v/>
      </c>
      <c r="B67" s="47" t="str">
        <f>[1]Hoja1!C5620</f>
        <v>0701</v>
      </c>
      <c r="C67" s="47" t="str">
        <f>[1]Hoja1!D5620</f>
        <v>47732</v>
      </c>
      <c r="D67" s="47">
        <f>[1]Hoja1!E5620</f>
        <v>429211</v>
      </c>
      <c r="E67" s="47">
        <f>[1]Hoja1!F5620</f>
        <v>16</v>
      </c>
      <c r="F67" s="39">
        <f>[1]Hoja1!G5620</f>
        <v>7.95</v>
      </c>
      <c r="G67" s="27">
        <f>[1]Hoja1!H5620</f>
        <v>3</v>
      </c>
      <c r="H67" s="343">
        <f t="shared" ref="H67:H74" si="5">F67*G67</f>
        <v>23.85</v>
      </c>
      <c r="I67" s="40"/>
      <c r="J67" s="40"/>
      <c r="K67" s="27">
        <f>[1]Hoja1!I5620</f>
        <v>7.95</v>
      </c>
      <c r="L67" s="12"/>
      <c r="M67" s="12"/>
      <c r="N67" s="12"/>
    </row>
    <row r="68" spans="1:14" s="48" customFormat="1" x14ac:dyDescent="0.3">
      <c r="A68" s="48" t="str">
        <f>[1]Hoja1!B5621</f>
        <v/>
      </c>
      <c r="B68" s="434" t="str">
        <f>[1]Hoja1!C5621</f>
        <v>0702</v>
      </c>
      <c r="C68" s="8" t="str">
        <f>[1]Hoja1!D5621</f>
        <v>47732</v>
      </c>
      <c r="D68" s="48">
        <f>[1]Hoja1!E5621</f>
        <v>429211</v>
      </c>
      <c r="E68" s="48">
        <f>[1]Hoja1!F5621</f>
        <v>16</v>
      </c>
      <c r="F68" s="439">
        <f>[1]Hoja1!G5621</f>
        <v>11.95</v>
      </c>
      <c r="G68" s="439">
        <f>[1]Hoja1!H5621</f>
        <v>50</v>
      </c>
      <c r="H68" s="343">
        <f t="shared" si="5"/>
        <v>597.5</v>
      </c>
      <c r="I68" s="40"/>
      <c r="J68" s="40"/>
      <c r="K68" s="439">
        <f>[1]Hoja1!I5621</f>
        <v>11.95</v>
      </c>
      <c r="L68" s="12"/>
      <c r="M68" s="12"/>
      <c r="N68" s="12"/>
    </row>
    <row r="69" spans="1:14" s="47" customFormat="1" x14ac:dyDescent="0.3">
      <c r="A69" s="181" t="str">
        <f>[1]Hoja1!B5622</f>
        <v/>
      </c>
      <c r="B69" s="181" t="str">
        <f>[1]Hoja1!C5622</f>
        <v>0706</v>
      </c>
      <c r="C69" s="181" t="str">
        <f>[1]Hoja1!D5622</f>
        <v>47732</v>
      </c>
      <c r="D69" s="181">
        <f>[1]Hoja1!E5622</f>
        <v>429211</v>
      </c>
      <c r="E69" s="181">
        <v>16</v>
      </c>
      <c r="F69" s="39">
        <v>12</v>
      </c>
      <c r="G69" s="27">
        <f>[1]Hoja1!H5622</f>
        <v>100</v>
      </c>
      <c r="H69" s="343">
        <f t="shared" si="5"/>
        <v>1200</v>
      </c>
      <c r="I69" s="40"/>
      <c r="J69" s="40"/>
      <c r="K69" s="27">
        <f>[1]Hoja1!I5622</f>
        <v>12</v>
      </c>
      <c r="L69" s="12"/>
      <c r="M69" s="12"/>
      <c r="N69" s="12"/>
    </row>
    <row r="70" spans="1:14" s="48" customFormat="1" x14ac:dyDescent="0.3">
      <c r="A70" s="181" t="str">
        <f>[1]Hoja1!B5623</f>
        <v/>
      </c>
      <c r="B70" s="181" t="str">
        <f>[1]Hoja1!C5623</f>
        <v>0735</v>
      </c>
      <c r="C70" s="181" t="str">
        <f>[1]Hoja1!D5623</f>
        <v>47732</v>
      </c>
      <c r="D70" s="181">
        <f>[1]Hoja1!E5623</f>
        <v>429211</v>
      </c>
      <c r="E70" s="181">
        <f>[1]Hoja1!F5623</f>
        <v>16</v>
      </c>
      <c r="F70" s="39">
        <f>[1]Hoja1!G5623</f>
        <v>12.5</v>
      </c>
      <c r="G70" s="27">
        <f>[1]Hoja1!H5623</f>
        <v>25</v>
      </c>
      <c r="H70" s="343">
        <f t="shared" si="5"/>
        <v>312.5</v>
      </c>
      <c r="I70" s="40"/>
      <c r="J70" s="40"/>
      <c r="K70" s="27">
        <f>[1]Hoja1!I5623</f>
        <v>12.5</v>
      </c>
      <c r="L70" s="12"/>
      <c r="M70" s="12"/>
      <c r="N70" s="12"/>
    </row>
    <row r="71" spans="1:14" s="48" customFormat="1" x14ac:dyDescent="0.3">
      <c r="A71" s="181" t="str">
        <f>[1]Hoja1!B5624</f>
        <v/>
      </c>
      <c r="B71" s="181" t="str">
        <f>[1]Hoja1!C5624</f>
        <v>0736</v>
      </c>
      <c r="C71" s="181" t="str">
        <f>[1]Hoja1!D5624</f>
        <v>47732</v>
      </c>
      <c r="D71" s="181">
        <f>[1]Hoja1!E5624</f>
        <v>429211</v>
      </c>
      <c r="E71" s="181">
        <f>[1]Hoja1!F5624</f>
        <v>16</v>
      </c>
      <c r="F71" s="182">
        <f>[1]Hoja1!G5624</f>
        <v>18.95</v>
      </c>
      <c r="G71" s="181">
        <f>[1]Hoja1!H5624</f>
        <v>6</v>
      </c>
      <c r="H71" s="343">
        <f t="shared" si="5"/>
        <v>113.69999999999999</v>
      </c>
      <c r="I71" s="12"/>
      <c r="J71" s="12"/>
      <c r="K71" s="48">
        <f>[1]Hoja1!I5624</f>
        <v>18.95</v>
      </c>
      <c r="L71" s="12"/>
      <c r="M71" s="12"/>
      <c r="N71" s="12"/>
    </row>
    <row r="72" spans="1:14" s="48" customFormat="1" x14ac:dyDescent="0.3">
      <c r="A72" s="181" t="str">
        <f>[1]Hoja1!B5625</f>
        <v/>
      </c>
      <c r="B72" s="181" t="str">
        <f>[1]Hoja1!C5625</f>
        <v>0739</v>
      </c>
      <c r="C72" s="181" t="str">
        <f>[1]Hoja1!D5625</f>
        <v>47732</v>
      </c>
      <c r="D72" s="181">
        <f>[1]Hoja1!E5625</f>
        <v>429211</v>
      </c>
      <c r="E72" s="181">
        <f>[1]Hoja1!F5625</f>
        <v>16</v>
      </c>
      <c r="F72" s="182">
        <f>[1]Hoja1!G5625</f>
        <v>9.99</v>
      </c>
      <c r="G72" s="181">
        <f>[1]Hoja1!H5625</f>
        <v>3</v>
      </c>
      <c r="H72" s="343">
        <f t="shared" si="5"/>
        <v>29.97</v>
      </c>
      <c r="I72" s="12"/>
      <c r="J72" s="12"/>
      <c r="K72" s="48">
        <f>[1]Hoja1!I5625</f>
        <v>9.99</v>
      </c>
      <c r="L72" s="12"/>
      <c r="M72" s="12"/>
      <c r="N72" s="12"/>
    </row>
    <row r="73" spans="1:14" s="48" customFormat="1" x14ac:dyDescent="0.3">
      <c r="A73" s="181" t="str">
        <f>[1]Hoja1!B5626</f>
        <v/>
      </c>
      <c r="B73" s="181" t="str">
        <f>[1]Hoja1!C5626</f>
        <v>0744</v>
      </c>
      <c r="C73" s="181" t="str">
        <f>[1]Hoja1!D5626</f>
        <v>47732</v>
      </c>
      <c r="D73" s="181">
        <f>[1]Hoja1!E5626</f>
        <v>429211</v>
      </c>
      <c r="E73" s="181">
        <f>[1]Hoja1!F5626</f>
        <v>16</v>
      </c>
      <c r="F73" s="182">
        <f>[1]Hoja1!G5626</f>
        <v>12.95</v>
      </c>
      <c r="G73" s="181">
        <f>[1]Hoja1!H5626</f>
        <v>15</v>
      </c>
      <c r="H73" s="343">
        <f t="shared" si="5"/>
        <v>194.25</v>
      </c>
      <c r="I73" s="12"/>
      <c r="J73" s="12"/>
      <c r="K73" s="48">
        <f>[1]Hoja1!I5626</f>
        <v>12.95</v>
      </c>
      <c r="L73" s="12"/>
      <c r="M73" s="12"/>
      <c r="N73" s="12"/>
    </row>
    <row r="74" spans="1:14" s="48" customFormat="1" x14ac:dyDescent="0.3">
      <c r="A74" s="181" t="str">
        <f>[1]Hoja1!B5627</f>
        <v/>
      </c>
      <c r="B74" s="181" t="str">
        <f>[1]Hoja1!C5627</f>
        <v>0745</v>
      </c>
      <c r="C74" s="181" t="str">
        <f>[1]Hoja1!D5627</f>
        <v>47732</v>
      </c>
      <c r="D74" s="181">
        <f>[1]Hoja1!E5627</f>
        <v>429211</v>
      </c>
      <c r="E74" s="181">
        <f>[1]Hoja1!F5627</f>
        <v>16</v>
      </c>
      <c r="F74" s="182">
        <f>[1]Hoja1!G5627</f>
        <v>12</v>
      </c>
      <c r="G74" s="181">
        <v>16</v>
      </c>
      <c r="H74" s="343">
        <f t="shared" si="5"/>
        <v>192</v>
      </c>
      <c r="I74" s="12"/>
      <c r="J74" s="12"/>
      <c r="K74" s="48">
        <f>[1]Hoja1!I5627</f>
        <v>12</v>
      </c>
      <c r="L74" s="12"/>
      <c r="M74" s="12"/>
      <c r="N74" s="12"/>
    </row>
    <row r="75" spans="1:14" s="48" customFormat="1" x14ac:dyDescent="0.3">
      <c r="A75" s="181" t="s">
        <v>18</v>
      </c>
      <c r="B75" s="181"/>
      <c r="C75" s="181"/>
      <c r="D75" s="181"/>
      <c r="E75" s="181"/>
      <c r="F75" s="182"/>
      <c r="G75" s="181"/>
      <c r="I75" s="12"/>
      <c r="J75" s="12"/>
      <c r="K75" s="182"/>
      <c r="L75" s="12"/>
      <c r="M75" s="12"/>
      <c r="N75" s="12"/>
    </row>
    <row r="76" spans="1:14" s="48" customFormat="1" x14ac:dyDescent="0.3">
      <c r="A76" s="181" t="str">
        <f>[1]Hoja1!B5628</f>
        <v>0209</v>
      </c>
      <c r="B76" s="181" t="str">
        <f>[1]Hoja1!C5628</f>
        <v>Machetes</v>
      </c>
      <c r="C76" s="181" t="str">
        <f>[1]Hoja1!D5628</f>
        <v/>
      </c>
      <c r="D76" s="181"/>
      <c r="E76" s="181"/>
      <c r="F76" s="22">
        <f>GEOMEAN(F77:F93)</f>
        <v>3.944397362719839</v>
      </c>
      <c r="G76" s="22">
        <f>SUM(G77:G93)</f>
        <v>889</v>
      </c>
      <c r="H76" s="22">
        <f>SUM(H77:H93)</f>
        <v>3523.0499999999997</v>
      </c>
      <c r="I76" s="22">
        <f>(H76/($H$8)*100)</f>
        <v>4.3074299850825408</v>
      </c>
      <c r="J76" s="12"/>
      <c r="K76" s="22">
        <f>GEOMEAN(K77:K93)</f>
        <v>4.6231392442816466</v>
      </c>
      <c r="L76" s="12"/>
      <c r="M76" s="12"/>
      <c r="N76" s="12"/>
    </row>
    <row r="77" spans="1:14" s="48" customFormat="1" x14ac:dyDescent="0.3">
      <c r="A77" s="181" t="str">
        <f>[1]Hoja1!B5629</f>
        <v/>
      </c>
      <c r="B77" s="181" t="str">
        <f>[1]Hoja1!C5629</f>
        <v>0701</v>
      </c>
      <c r="C77" s="181" t="str">
        <f>[1]Hoja1!D5629</f>
        <v>47732</v>
      </c>
      <c r="D77" s="181">
        <f>[1]Hoja1!E5629</f>
        <v>429211</v>
      </c>
      <c r="E77" s="181">
        <f>[1]Hoja1!F5629</f>
        <v>22</v>
      </c>
      <c r="F77" s="182">
        <v>5.25</v>
      </c>
      <c r="G77" s="181">
        <f>[1]Hoja1!H5629</f>
        <v>20</v>
      </c>
      <c r="H77" s="343">
        <f t="shared" ref="H77:H93" si="6">F77*G77</f>
        <v>105</v>
      </c>
      <c r="J77" s="12"/>
      <c r="K77" s="48">
        <f>[1]Hoja1!I5629</f>
        <v>5.25</v>
      </c>
      <c r="L77" s="12"/>
      <c r="M77" s="12"/>
      <c r="N77" s="12"/>
    </row>
    <row r="78" spans="1:14" s="49" customFormat="1" x14ac:dyDescent="0.3">
      <c r="A78" s="49" t="str">
        <f>[1]Hoja1!B5630</f>
        <v/>
      </c>
      <c r="B78" s="49" t="str">
        <f>[1]Hoja1!C5630</f>
        <v>0702</v>
      </c>
      <c r="C78" s="49" t="str">
        <f>[1]Hoja1!D5630</f>
        <v>47732</v>
      </c>
      <c r="D78" s="49">
        <f>[1]Hoja1!E5630</f>
        <v>429211</v>
      </c>
      <c r="E78" s="49">
        <f>[1]Hoja1!F5630</f>
        <v>22</v>
      </c>
      <c r="F78" s="50">
        <f>[1]Hoja1!G5630</f>
        <v>3.75</v>
      </c>
      <c r="G78" s="49">
        <f>[1]Hoja1!H5630</f>
        <v>20</v>
      </c>
      <c r="H78" s="343">
        <f t="shared" si="6"/>
        <v>75</v>
      </c>
      <c r="J78" s="12"/>
      <c r="K78" s="49">
        <f>[1]Hoja1!I5630</f>
        <v>3.75</v>
      </c>
      <c r="L78" s="12"/>
      <c r="M78" s="12"/>
      <c r="N78" s="12"/>
    </row>
    <row r="79" spans="1:14" s="49" customFormat="1" x14ac:dyDescent="0.3">
      <c r="A79" s="49" t="str">
        <f>[1]Hoja1!B5631</f>
        <v/>
      </c>
      <c r="B79" s="23" t="str">
        <f>[1]Hoja1!C5631</f>
        <v>0707</v>
      </c>
      <c r="C79" s="8" t="str">
        <f>[1]Hoja1!D5631</f>
        <v>47732</v>
      </c>
      <c r="D79" s="49">
        <f>[1]Hoja1!E5631</f>
        <v>429211</v>
      </c>
      <c r="E79" s="27">
        <f>[1]Hoja1!F5631</f>
        <v>22</v>
      </c>
      <c r="F79" s="439">
        <f>[1]Hoja1!G5631</f>
        <v>3.35</v>
      </c>
      <c r="G79" s="439">
        <f>[1]Hoja1!H5631</f>
        <v>104</v>
      </c>
      <c r="H79" s="343">
        <f t="shared" si="6"/>
        <v>348.40000000000003</v>
      </c>
      <c r="J79" s="40"/>
      <c r="K79" s="439">
        <f>[1]Hoja1!I5631</f>
        <v>3.35</v>
      </c>
      <c r="L79" s="40"/>
      <c r="M79" s="40"/>
      <c r="N79" s="40"/>
    </row>
    <row r="80" spans="1:14" s="49" customFormat="1" x14ac:dyDescent="0.3">
      <c r="A80" s="183" t="str">
        <f>[1]Hoja1!B5632</f>
        <v/>
      </c>
      <c r="B80" s="183" t="str">
        <f>[1]Hoja1!C5632</f>
        <v>0716</v>
      </c>
      <c r="C80" s="183" t="str">
        <f>[1]Hoja1!D5632</f>
        <v>47732</v>
      </c>
      <c r="D80" s="183">
        <f>[1]Hoja1!E5632</f>
        <v>429211</v>
      </c>
      <c r="E80" s="183">
        <f>[1]Hoja1!F5632</f>
        <v>22</v>
      </c>
      <c r="F80" s="184">
        <f>[1]Hoja1!G5632</f>
        <v>3.5</v>
      </c>
      <c r="G80" s="183">
        <f>[1]Hoja1!H5632</f>
        <v>50</v>
      </c>
      <c r="H80" s="343">
        <f t="shared" si="6"/>
        <v>175</v>
      </c>
      <c r="J80" s="12"/>
      <c r="K80" s="49">
        <f>[1]Hoja1!I5632</f>
        <v>3.5</v>
      </c>
      <c r="L80" s="12"/>
      <c r="M80" s="12"/>
      <c r="N80" s="12"/>
    </row>
    <row r="81" spans="1:14" s="49" customFormat="1" x14ac:dyDescent="0.3">
      <c r="A81" s="183" t="str">
        <f>[1]Hoja1!B5633</f>
        <v/>
      </c>
      <c r="B81" s="183" t="str">
        <f>[1]Hoja1!C5633</f>
        <v>0717</v>
      </c>
      <c r="C81" s="183" t="str">
        <f>[1]Hoja1!D5633</f>
        <v>47732</v>
      </c>
      <c r="D81" s="183">
        <f>[1]Hoja1!E5633</f>
        <v>429211</v>
      </c>
      <c r="E81" s="183">
        <f>[1]Hoja1!F5633</f>
        <v>22</v>
      </c>
      <c r="F81" s="184">
        <f>[1]Hoja1!G5633</f>
        <v>4</v>
      </c>
      <c r="G81" s="183">
        <v>8</v>
      </c>
      <c r="H81" s="343">
        <f t="shared" si="6"/>
        <v>32</v>
      </c>
      <c r="J81" s="12"/>
      <c r="K81" s="49">
        <f>[1]Hoja1!I5633</f>
        <v>4</v>
      </c>
      <c r="L81" s="12"/>
      <c r="M81" s="12"/>
      <c r="N81" s="12"/>
    </row>
    <row r="82" spans="1:14" s="49" customFormat="1" x14ac:dyDescent="0.3">
      <c r="A82" s="183" t="str">
        <f>[1]Hoja1!B5634</f>
        <v/>
      </c>
      <c r="B82" s="183" t="str">
        <f>[1]Hoja1!C5634</f>
        <v>0719</v>
      </c>
      <c r="C82" s="183" t="str">
        <f>[1]Hoja1!D5634</f>
        <v>47732</v>
      </c>
      <c r="D82" s="183">
        <f>[1]Hoja1!E5634</f>
        <v>429211</v>
      </c>
      <c r="E82" s="183">
        <f>[1]Hoja1!F5634</f>
        <v>22</v>
      </c>
      <c r="F82" s="184">
        <f>[1]Hoja1!G5634</f>
        <v>3.2</v>
      </c>
      <c r="G82" s="183">
        <v>70</v>
      </c>
      <c r="H82" s="343">
        <f t="shared" si="6"/>
        <v>224</v>
      </c>
      <c r="J82" s="12"/>
      <c r="K82" s="49">
        <f>[1]Hoja1!I5634</f>
        <v>4.25</v>
      </c>
      <c r="L82" s="12"/>
      <c r="M82" s="12"/>
      <c r="N82" s="12"/>
    </row>
    <row r="83" spans="1:14" s="49" customFormat="1" x14ac:dyDescent="0.3">
      <c r="A83" s="183" t="str">
        <f>[1]Hoja1!B5635</f>
        <v/>
      </c>
      <c r="B83" s="183" t="str">
        <f>[1]Hoja1!C5635</f>
        <v>0720</v>
      </c>
      <c r="C83" s="183" t="str">
        <f>[1]Hoja1!D5635</f>
        <v>47732</v>
      </c>
      <c r="D83" s="183">
        <f>[1]Hoja1!E5635</f>
        <v>429211</v>
      </c>
      <c r="E83" s="183">
        <f>[1]Hoja1!F5635</f>
        <v>22</v>
      </c>
      <c r="F83" s="184">
        <f>[1]Hoja1!G5635</f>
        <v>3.3</v>
      </c>
      <c r="G83" s="183">
        <v>71</v>
      </c>
      <c r="H83" s="343">
        <f t="shared" si="6"/>
        <v>234.29999999999998</v>
      </c>
      <c r="J83" s="12"/>
      <c r="K83" s="49">
        <f>[1]Hoja1!I5635</f>
        <v>3.3</v>
      </c>
      <c r="L83" s="12"/>
      <c r="M83" s="12"/>
      <c r="N83" s="12"/>
    </row>
    <row r="84" spans="1:14" s="49" customFormat="1" x14ac:dyDescent="0.3">
      <c r="A84" s="183" t="str">
        <f>[1]Hoja1!B5636</f>
        <v/>
      </c>
      <c r="B84" s="183" t="str">
        <f>[1]Hoja1!C5636</f>
        <v>0726</v>
      </c>
      <c r="C84" s="183" t="str">
        <f>[1]Hoja1!D5636</f>
        <v>46632</v>
      </c>
      <c r="D84" s="183">
        <f>[1]Hoja1!E5636</f>
        <v>429211</v>
      </c>
      <c r="E84" s="183">
        <f>[1]Hoja1!F5636</f>
        <v>22</v>
      </c>
      <c r="F84" s="184">
        <f>[1]Hoja1!G5636</f>
        <v>3.66</v>
      </c>
      <c r="G84" s="183">
        <f>[1]Hoja1!H5636</f>
        <v>10</v>
      </c>
      <c r="H84" s="343">
        <f t="shared" si="6"/>
        <v>36.6</v>
      </c>
      <c r="J84" s="12"/>
      <c r="K84" s="49">
        <f>[1]Hoja1!I5636</f>
        <v>3.66</v>
      </c>
      <c r="L84" s="12"/>
      <c r="M84" s="12"/>
      <c r="N84" s="12"/>
    </row>
    <row r="85" spans="1:14" s="49" customFormat="1" x14ac:dyDescent="0.3">
      <c r="A85" s="183" t="str">
        <f>[1]Hoja1!B5637</f>
        <v/>
      </c>
      <c r="B85" s="183" t="str">
        <f>[1]Hoja1!C5637</f>
        <v>0727</v>
      </c>
      <c r="C85" s="183" t="str">
        <f>[1]Hoja1!D5637</f>
        <v>47732</v>
      </c>
      <c r="D85" s="183">
        <f>[1]Hoja1!E5637</f>
        <v>429211</v>
      </c>
      <c r="E85" s="183">
        <f>[1]Hoja1!F5637</f>
        <v>22</v>
      </c>
      <c r="F85" s="184">
        <f>[1]Hoja1!G5637</f>
        <v>3.75</v>
      </c>
      <c r="G85" s="183">
        <v>1</v>
      </c>
      <c r="H85" s="343">
        <f t="shared" si="6"/>
        <v>3.75</v>
      </c>
      <c r="J85" s="12"/>
      <c r="K85" s="49">
        <f>[1]Hoja1!I5637</f>
        <v>3.75</v>
      </c>
      <c r="L85" s="12"/>
      <c r="M85" s="12"/>
      <c r="N85" s="12"/>
    </row>
    <row r="86" spans="1:14" s="49" customFormat="1" x14ac:dyDescent="0.3">
      <c r="A86" s="183" t="str">
        <f>[1]Hoja1!B5638</f>
        <v/>
      </c>
      <c r="B86" s="183" t="str">
        <f>[1]Hoja1!C5638</f>
        <v>0731</v>
      </c>
      <c r="C86" s="183" t="str">
        <f>[1]Hoja1!D5638</f>
        <v>47732</v>
      </c>
      <c r="D86" s="183">
        <f>[1]Hoja1!E5638</f>
        <v>429211</v>
      </c>
      <c r="E86" s="183">
        <f>[1]Hoja1!F5638</f>
        <v>22</v>
      </c>
      <c r="F86" s="184">
        <f>[1]Hoja1!G5638</f>
        <v>4.25</v>
      </c>
      <c r="G86" s="183">
        <f>[1]Hoja1!H5638</f>
        <v>6</v>
      </c>
      <c r="H86" s="343">
        <f t="shared" si="6"/>
        <v>25.5</v>
      </c>
      <c r="J86" s="12"/>
      <c r="K86" s="49">
        <f>[1]Hoja1!I5638</f>
        <v>14.5</v>
      </c>
      <c r="L86" s="12"/>
      <c r="M86" s="12"/>
      <c r="N86" s="12"/>
    </row>
    <row r="87" spans="1:14" s="49" customFormat="1" x14ac:dyDescent="0.3">
      <c r="A87" s="183" t="str">
        <f>[1]Hoja1!B5639</f>
        <v/>
      </c>
      <c r="B87" s="183" t="str">
        <f>[1]Hoja1!C5639</f>
        <v>0733</v>
      </c>
      <c r="C87" s="183" t="str">
        <f>[1]Hoja1!D5639</f>
        <v>47732</v>
      </c>
      <c r="D87" s="183">
        <f>[1]Hoja1!E5639</f>
        <v>429211</v>
      </c>
      <c r="E87" s="183">
        <f>[1]Hoja1!F5639</f>
        <v>22</v>
      </c>
      <c r="F87" s="184">
        <f>[1]Hoja1!G5639</f>
        <v>3.3</v>
      </c>
      <c r="G87" s="183">
        <v>56</v>
      </c>
      <c r="H87" s="343">
        <f t="shared" si="6"/>
        <v>184.79999999999998</v>
      </c>
      <c r="J87" s="12"/>
      <c r="K87" s="49">
        <f>[1]Hoja1!I5639</f>
        <v>3.3</v>
      </c>
      <c r="L87" s="12"/>
      <c r="M87" s="12"/>
      <c r="N87" s="12"/>
    </row>
    <row r="88" spans="1:14" s="49" customFormat="1" x14ac:dyDescent="0.3">
      <c r="A88" s="183" t="str">
        <f>[1]Hoja1!B5640</f>
        <v/>
      </c>
      <c r="B88" s="183" t="str">
        <f>[1]Hoja1!C5640</f>
        <v>0735</v>
      </c>
      <c r="C88" s="183" t="str">
        <f>[1]Hoja1!D5640</f>
        <v>47732</v>
      </c>
      <c r="D88" s="183">
        <f>[1]Hoja1!E5640</f>
        <v>429211</v>
      </c>
      <c r="E88" s="183">
        <f>[1]Hoja1!F5640</f>
        <v>22</v>
      </c>
      <c r="F88" s="184">
        <f>[1]Hoja1!G5640</f>
        <v>5</v>
      </c>
      <c r="G88" s="183">
        <f>[1]Hoja1!H5640</f>
        <v>25</v>
      </c>
      <c r="H88" s="343">
        <f t="shared" si="6"/>
        <v>125</v>
      </c>
      <c r="J88" s="12"/>
      <c r="K88" s="49">
        <f>[1]Hoja1!I5640</f>
        <v>12.5</v>
      </c>
      <c r="L88" s="12"/>
      <c r="M88" s="12"/>
      <c r="N88" s="12"/>
    </row>
    <row r="89" spans="1:14" s="49" customFormat="1" x14ac:dyDescent="0.3">
      <c r="A89" s="183" t="str">
        <f>[1]Hoja1!B5641</f>
        <v/>
      </c>
      <c r="B89" s="183" t="str">
        <f>[1]Hoja1!C5641</f>
        <v>0739</v>
      </c>
      <c r="C89" s="183" t="str">
        <f>[1]Hoja1!D5641</f>
        <v>47732</v>
      </c>
      <c r="D89" s="183">
        <f>[1]Hoja1!E5641</f>
        <v>429211</v>
      </c>
      <c r="E89" s="183">
        <f>[1]Hoja1!F5641</f>
        <v>22</v>
      </c>
      <c r="F89" s="184">
        <f>[1]Hoja1!G5641</f>
        <v>3.69</v>
      </c>
      <c r="G89" s="183">
        <f>[1]Hoja1!H5641</f>
        <v>40</v>
      </c>
      <c r="H89" s="343">
        <f t="shared" si="6"/>
        <v>147.6</v>
      </c>
      <c r="J89" s="12"/>
      <c r="K89" s="49">
        <f>[1]Hoja1!I5641</f>
        <v>3.69</v>
      </c>
      <c r="L89" s="12"/>
      <c r="M89" s="12"/>
      <c r="N89" s="12"/>
    </row>
    <row r="90" spans="1:14" s="49" customFormat="1" x14ac:dyDescent="0.3">
      <c r="A90" s="183" t="str">
        <f>[1]Hoja1!B5642</f>
        <v/>
      </c>
      <c r="B90" s="183" t="str">
        <f>[1]Hoja1!C5642</f>
        <v>0742</v>
      </c>
      <c r="C90" s="183" t="str">
        <f>[1]Hoja1!D5642</f>
        <v>47732</v>
      </c>
      <c r="D90" s="183">
        <f>[1]Hoja1!E5642</f>
        <v>429211</v>
      </c>
      <c r="E90" s="183">
        <f>[1]Hoja1!F5642</f>
        <v>22</v>
      </c>
      <c r="F90" s="184">
        <f>[1]Hoja1!G5642</f>
        <v>4</v>
      </c>
      <c r="G90" s="183">
        <f>[1]Hoja1!H5642</f>
        <v>240</v>
      </c>
      <c r="H90" s="343">
        <f t="shared" si="6"/>
        <v>960</v>
      </c>
      <c r="J90" s="12"/>
      <c r="K90" s="49">
        <f>[1]Hoja1!I5642</f>
        <v>5.25</v>
      </c>
      <c r="L90" s="12"/>
      <c r="M90" s="12"/>
      <c r="N90" s="12"/>
    </row>
    <row r="91" spans="1:14" s="49" customFormat="1" x14ac:dyDescent="0.3">
      <c r="A91" s="183" t="str">
        <f>[1]Hoja1!B5643</f>
        <v/>
      </c>
      <c r="B91" s="183" t="str">
        <f>[1]Hoja1!C5643</f>
        <v>0743</v>
      </c>
      <c r="C91" s="183" t="str">
        <f>[1]Hoja1!D5643</f>
        <v>47732</v>
      </c>
      <c r="D91" s="183">
        <f>[1]Hoja1!E5643</f>
        <v>429211</v>
      </c>
      <c r="E91" s="183">
        <f>[1]Hoja1!F5643</f>
        <v>22</v>
      </c>
      <c r="F91" s="184">
        <f>[1]Hoja1!G5643</f>
        <v>4.5</v>
      </c>
      <c r="G91" s="183">
        <f>[1]Hoja1!H5643</f>
        <v>50</v>
      </c>
      <c r="H91" s="343">
        <f t="shared" si="6"/>
        <v>225</v>
      </c>
      <c r="J91" s="12"/>
      <c r="K91" s="49">
        <f>[1]Hoja1!I5643</f>
        <v>4.5</v>
      </c>
      <c r="L91" s="12"/>
      <c r="M91" s="12"/>
      <c r="N91" s="12"/>
    </row>
    <row r="92" spans="1:14" s="49" customFormat="1" x14ac:dyDescent="0.3">
      <c r="A92" s="183" t="str">
        <f>[1]Hoja1!B5644</f>
        <v/>
      </c>
      <c r="B92" s="183" t="str">
        <f>[1]Hoja1!C5644</f>
        <v>0744</v>
      </c>
      <c r="C92" s="183" t="str">
        <f>[1]Hoja1!D5644</f>
        <v>47732</v>
      </c>
      <c r="D92" s="183">
        <f>[1]Hoja1!E5644</f>
        <v>429211</v>
      </c>
      <c r="E92" s="183">
        <f>[1]Hoja1!F5644</f>
        <v>22</v>
      </c>
      <c r="F92" s="184">
        <f>[1]Hoja1!G5644</f>
        <v>5.5</v>
      </c>
      <c r="G92" s="183">
        <f>[1]Hoja1!H5644</f>
        <v>100</v>
      </c>
      <c r="H92" s="343">
        <f t="shared" si="6"/>
        <v>550</v>
      </c>
      <c r="J92" s="12"/>
      <c r="K92" s="49">
        <f>[1]Hoja1!I5644</f>
        <v>5.5</v>
      </c>
      <c r="L92" s="12"/>
      <c r="M92" s="12"/>
      <c r="N92" s="12"/>
    </row>
    <row r="93" spans="1:14" s="49" customFormat="1" x14ac:dyDescent="0.3">
      <c r="A93" s="183" t="str">
        <f>[1]Hoja1!B5645</f>
        <v/>
      </c>
      <c r="B93" s="183" t="str">
        <f>[1]Hoja1!C5645</f>
        <v>0747</v>
      </c>
      <c r="C93" s="183" t="str">
        <f>[1]Hoja1!D5645</f>
        <v>47732</v>
      </c>
      <c r="D93" s="183">
        <f>[1]Hoja1!E5645</f>
        <v>429211</v>
      </c>
      <c r="E93" s="183">
        <f>[1]Hoja1!F5645</f>
        <v>22</v>
      </c>
      <c r="F93" s="184">
        <f>[1]Hoja1!G5645</f>
        <v>3.95</v>
      </c>
      <c r="G93" s="183">
        <v>18</v>
      </c>
      <c r="H93" s="343">
        <f t="shared" si="6"/>
        <v>71.100000000000009</v>
      </c>
      <c r="J93" s="12"/>
      <c r="K93" s="49">
        <f>[1]Hoja1!I5645</f>
        <v>3.95</v>
      </c>
      <c r="L93" s="12"/>
      <c r="M93" s="12"/>
      <c r="N93" s="12"/>
    </row>
    <row r="94" spans="1:14" s="49" customFormat="1" x14ac:dyDescent="0.3">
      <c r="A94" s="183" t="s">
        <v>18</v>
      </c>
      <c r="B94" s="183"/>
      <c r="C94" s="183"/>
      <c r="D94" s="183"/>
      <c r="E94" s="183"/>
      <c r="F94" s="184"/>
      <c r="G94" s="183"/>
      <c r="I94" s="12"/>
      <c r="J94" s="12"/>
      <c r="K94" s="184"/>
      <c r="L94" s="12"/>
      <c r="M94" s="12"/>
      <c r="N94" s="12"/>
    </row>
    <row r="95" spans="1:14" s="49" customFormat="1" x14ac:dyDescent="0.3">
      <c r="A95" s="183" t="str">
        <f>[1]Hoja1!B5646</f>
        <v>0210</v>
      </c>
      <c r="B95" s="183" t="str">
        <f>[1]Hoja1!C5646</f>
        <v>Saco nuevo</v>
      </c>
      <c r="C95" s="183" t="str">
        <f>[1]Hoja1!D5646</f>
        <v/>
      </c>
      <c r="D95" s="183"/>
      <c r="E95" s="183"/>
      <c r="F95" s="22">
        <f>GEOMEAN(F96:F102)</f>
        <v>0.3885296238012596</v>
      </c>
      <c r="G95" s="22">
        <f>SUM(G96:G102)</f>
        <v>2201</v>
      </c>
      <c r="H95" s="22">
        <f>SUM(H96:H102)</f>
        <v>876.32999999999993</v>
      </c>
      <c r="I95" s="22">
        <f>(H95/($H$8)*100)</f>
        <v>1.0714381342380559</v>
      </c>
      <c r="J95" s="12"/>
      <c r="K95" s="22">
        <f>GEOMEAN(K96:K102)</f>
        <v>0.40111455861111367</v>
      </c>
      <c r="L95" s="12"/>
      <c r="M95" s="12"/>
      <c r="N95" s="12"/>
    </row>
    <row r="96" spans="1:14" s="49" customFormat="1" x14ac:dyDescent="0.3">
      <c r="A96" s="183" t="str">
        <f>[1]Hoja1!B5647</f>
        <v/>
      </c>
      <c r="B96" s="183" t="str">
        <f>[1]Hoja1!C5647</f>
        <v>0709</v>
      </c>
      <c r="C96" s="183" t="str">
        <f>[1]Hoja1!D5647</f>
        <v>47732</v>
      </c>
      <c r="D96" s="183">
        <f>[1]Hoja1!E5647</f>
        <v>240207</v>
      </c>
      <c r="E96" s="183">
        <f>[1]Hoja1!F5647</f>
        <v>7</v>
      </c>
      <c r="F96" s="184">
        <f>[1]Hoja1!G5647</f>
        <v>0.45</v>
      </c>
      <c r="G96" s="183">
        <f>[1]Hoja1!H5647</f>
        <v>100</v>
      </c>
      <c r="H96" s="343">
        <f t="shared" ref="H96:H102" si="7">F96*G96</f>
        <v>45</v>
      </c>
      <c r="I96" s="12"/>
      <c r="J96" s="12"/>
      <c r="K96" s="49">
        <f>[1]Hoja1!I5647</f>
        <v>0.45</v>
      </c>
      <c r="L96" s="12"/>
      <c r="M96" s="12"/>
      <c r="N96" s="12"/>
    </row>
    <row r="97" spans="1:14" s="49" customFormat="1" x14ac:dyDescent="0.3">
      <c r="A97" s="183" t="str">
        <f>[1]Hoja1!B5648</f>
        <v/>
      </c>
      <c r="B97" s="183" t="str">
        <f>[1]Hoja1!C5648</f>
        <v>0716</v>
      </c>
      <c r="C97" s="183" t="str">
        <f>[1]Hoja1!D5648</f>
        <v>47732</v>
      </c>
      <c r="D97" s="183">
        <f>[1]Hoja1!E5648</f>
        <v>240207</v>
      </c>
      <c r="E97" s="183">
        <f>[1]Hoja1!F5648</f>
        <v>7</v>
      </c>
      <c r="F97" s="184">
        <f>[1]Hoja1!G5648</f>
        <v>0.5</v>
      </c>
      <c r="G97" s="183">
        <f>[1]Hoja1!H5648</f>
        <v>150</v>
      </c>
      <c r="H97" s="343">
        <f t="shared" si="7"/>
        <v>75</v>
      </c>
      <c r="I97" s="12"/>
      <c r="J97" s="12"/>
      <c r="K97" s="49">
        <f>[1]Hoja1!I5648</f>
        <v>0.5</v>
      </c>
      <c r="L97" s="12"/>
      <c r="M97" s="12"/>
      <c r="N97" s="12"/>
    </row>
    <row r="98" spans="1:14" s="49" customFormat="1" x14ac:dyDescent="0.3">
      <c r="A98" s="183" t="str">
        <f>[1]Hoja1!B5649</f>
        <v/>
      </c>
      <c r="B98" s="183" t="str">
        <f>[1]Hoja1!C5649</f>
        <v>0719</v>
      </c>
      <c r="C98" s="183" t="str">
        <f>[1]Hoja1!D5649</f>
        <v>47732</v>
      </c>
      <c r="D98" s="183">
        <f>[1]Hoja1!E5649</f>
        <v>240207</v>
      </c>
      <c r="E98" s="183">
        <f>[1]Hoja1!F5649</f>
        <v>7</v>
      </c>
      <c r="F98" s="184">
        <f>[1]Hoja1!G5649</f>
        <v>0.2</v>
      </c>
      <c r="G98" s="183">
        <v>200</v>
      </c>
      <c r="H98" s="343">
        <f t="shared" si="7"/>
        <v>40</v>
      </c>
      <c r="I98" s="12"/>
      <c r="J98" s="12"/>
      <c r="K98" s="49">
        <f>[1]Hoja1!I5649</f>
        <v>0.25</v>
      </c>
      <c r="L98" s="12"/>
      <c r="M98" s="12"/>
      <c r="N98" s="12"/>
    </row>
    <row r="99" spans="1:14" s="49" customFormat="1" x14ac:dyDescent="0.3">
      <c r="A99" s="183" t="str">
        <f>[1]Hoja1!B5650</f>
        <v/>
      </c>
      <c r="B99" s="183" t="str">
        <f>[1]Hoja1!C5650</f>
        <v>0720</v>
      </c>
      <c r="C99" s="183" t="str">
        <f>[1]Hoja1!D5650</f>
        <v>47732</v>
      </c>
      <c r="D99" s="183">
        <f>[1]Hoja1!E5650</f>
        <v>240207</v>
      </c>
      <c r="E99" s="183">
        <f>[1]Hoja1!F5650</f>
        <v>7</v>
      </c>
      <c r="F99" s="184">
        <f>[1]Hoja1!G5650</f>
        <v>0.33</v>
      </c>
      <c r="G99" s="183">
        <v>201</v>
      </c>
      <c r="H99" s="343">
        <f t="shared" si="7"/>
        <v>66.33</v>
      </c>
      <c r="I99" s="12"/>
      <c r="J99" s="12"/>
      <c r="K99" s="49">
        <f>[1]Hoja1!I5650</f>
        <v>0.33</v>
      </c>
      <c r="L99" s="12"/>
      <c r="M99" s="12"/>
      <c r="N99" s="12"/>
    </row>
    <row r="100" spans="1:14" s="181" customFormat="1" x14ac:dyDescent="0.3">
      <c r="A100" s="181" t="str">
        <f>[1]Hoja1!B5651</f>
        <v/>
      </c>
      <c r="B100" s="181" t="str">
        <f>[1]Hoja1!C5651</f>
        <v>0735</v>
      </c>
      <c r="C100" s="181" t="str">
        <f>[1]Hoja1!D5651</f>
        <v>47732</v>
      </c>
      <c r="D100" s="181">
        <f>[1]Hoja1!E5651</f>
        <v>240207</v>
      </c>
      <c r="E100" s="181">
        <f>[1]Hoja1!F5651</f>
        <v>7</v>
      </c>
      <c r="F100" s="182">
        <f>[1]Hoja1!G5651</f>
        <v>0.4</v>
      </c>
      <c r="G100" s="181">
        <f>[1]Hoja1!H5651</f>
        <v>1000</v>
      </c>
      <c r="H100" s="343">
        <f t="shared" si="7"/>
        <v>400</v>
      </c>
      <c r="I100" s="12"/>
      <c r="J100" s="12"/>
      <c r="K100" s="181">
        <f>[1]Hoja1!I5651</f>
        <v>0.4</v>
      </c>
      <c r="L100" s="12"/>
      <c r="M100" s="12"/>
      <c r="N100" s="12"/>
    </row>
    <row r="101" spans="1:14" s="51" customFormat="1" x14ac:dyDescent="0.3">
      <c r="A101" s="51" t="str">
        <f>[1]Hoja1!B5652</f>
        <v/>
      </c>
      <c r="B101" s="23" t="str">
        <f>[1]Hoja1!C5652</f>
        <v>0736</v>
      </c>
      <c r="C101" s="8" t="str">
        <f>[1]Hoja1!D5652</f>
        <v>47732</v>
      </c>
      <c r="D101" s="51">
        <f>[1]Hoja1!E5652</f>
        <v>240207</v>
      </c>
      <c r="E101" s="51">
        <f>[1]Hoja1!F5652</f>
        <v>7</v>
      </c>
      <c r="F101" s="439">
        <f>[1]Hoja1!G5652</f>
        <v>0.45</v>
      </c>
      <c r="G101" s="439">
        <f>[1]Hoja1!H5652</f>
        <v>500</v>
      </c>
      <c r="H101" s="343">
        <f t="shared" si="7"/>
        <v>225</v>
      </c>
      <c r="I101" s="40"/>
      <c r="J101" s="40"/>
      <c r="K101" s="439">
        <f>[1]Hoja1!I5652</f>
        <v>0.45</v>
      </c>
      <c r="L101" s="40"/>
      <c r="M101" s="12"/>
      <c r="N101" s="12"/>
    </row>
    <row r="102" spans="1:14" s="181" customFormat="1" x14ac:dyDescent="0.3">
      <c r="A102" s="185" t="str">
        <f>[1]Hoja1!B5653</f>
        <v/>
      </c>
      <c r="B102" s="185" t="str">
        <f>[1]Hoja1!C5653</f>
        <v>0743</v>
      </c>
      <c r="C102" s="185" t="str">
        <f>[1]Hoja1!D5653</f>
        <v>47732</v>
      </c>
      <c r="D102" s="185">
        <f>[1]Hoja1!E5653</f>
        <v>240207</v>
      </c>
      <c r="E102" s="185">
        <f>[1]Hoja1!F5653</f>
        <v>7</v>
      </c>
      <c r="F102" s="186">
        <f>[1]Hoja1!G5653</f>
        <v>0.5</v>
      </c>
      <c r="G102" s="185">
        <f>[1]Hoja1!H5653</f>
        <v>50</v>
      </c>
      <c r="H102" s="343">
        <f t="shared" si="7"/>
        <v>25</v>
      </c>
      <c r="I102" s="12"/>
      <c r="J102" s="12"/>
      <c r="K102" s="181">
        <f>[1]Hoja1!I5653</f>
        <v>0.5</v>
      </c>
      <c r="L102" s="12"/>
      <c r="M102" s="12"/>
      <c r="N102" s="12"/>
    </row>
    <row r="103" spans="1:14" s="181" customFormat="1" x14ac:dyDescent="0.3">
      <c r="A103" s="185" t="s">
        <v>18</v>
      </c>
      <c r="B103" s="185"/>
      <c r="C103" s="185"/>
      <c r="D103" s="185"/>
      <c r="E103" s="185"/>
      <c r="F103" s="186"/>
      <c r="G103" s="185"/>
      <c r="I103" s="12"/>
      <c r="J103" s="12"/>
      <c r="K103" s="186"/>
      <c r="L103" s="12"/>
      <c r="M103" s="12"/>
      <c r="N103" s="12"/>
    </row>
    <row r="104" spans="1:14" s="181" customFormat="1" x14ac:dyDescent="0.3">
      <c r="A104" s="185" t="str">
        <f>[1]Hoja1!B5654</f>
        <v>0211</v>
      </c>
      <c r="B104" s="185" t="str">
        <f>[1]Hoja1!C5654</f>
        <v>Saco usado</v>
      </c>
      <c r="C104" s="185" t="str">
        <f>[1]Hoja1!D5654</f>
        <v/>
      </c>
      <c r="D104" s="185"/>
      <c r="E104" s="185"/>
      <c r="F104" s="22">
        <f>GEOMEAN(F105:F106)</f>
        <v>0.15811388300841897</v>
      </c>
      <c r="G104" s="22">
        <f>SUM(G105:G106)</f>
        <v>750</v>
      </c>
      <c r="H104" s="22">
        <f>SUM(H105:H106)</f>
        <v>82.5</v>
      </c>
      <c r="I104" s="22">
        <f>(H104/($H$8)*100)</f>
        <v>0.1008679904540979</v>
      </c>
      <c r="J104" s="12"/>
      <c r="K104" s="22">
        <f>GEOMEAN(K105:K106)</f>
        <v>0.19364916731037085</v>
      </c>
      <c r="L104" s="12"/>
      <c r="M104" s="12"/>
      <c r="N104" s="12"/>
    </row>
    <row r="105" spans="1:14" s="49" customFormat="1" x14ac:dyDescent="0.3">
      <c r="A105" s="185" t="str">
        <f>[1]Hoja1!B5655</f>
        <v/>
      </c>
      <c r="B105" s="185" t="str">
        <f>[1]Hoja1!C5655</f>
        <v>0719</v>
      </c>
      <c r="C105" s="185" t="str">
        <f>[1]Hoja1!D5655</f>
        <v>47732</v>
      </c>
      <c r="D105" s="185">
        <f>[1]Hoja1!E5655</f>
        <v>240207</v>
      </c>
      <c r="E105" s="185">
        <f>[1]Hoja1!F5655</f>
        <v>7</v>
      </c>
      <c r="F105" s="186">
        <f>[1]Hoja1!G5655</f>
        <v>0.1</v>
      </c>
      <c r="G105" s="185">
        <v>700</v>
      </c>
      <c r="H105" s="343">
        <f t="shared" ref="H105:H106" si="8">F105*G105</f>
        <v>70</v>
      </c>
      <c r="I105" s="12"/>
      <c r="J105" s="12"/>
      <c r="K105" s="49">
        <f>[1]Hoja1!I5655</f>
        <v>0.15</v>
      </c>
      <c r="L105" s="12"/>
      <c r="M105" s="12"/>
      <c r="N105" s="12"/>
    </row>
    <row r="106" spans="1:14" x14ac:dyDescent="0.3">
      <c r="A106" s="185" t="str">
        <f>[1]Hoja1!B5656</f>
        <v/>
      </c>
      <c r="B106" s="185" t="str">
        <f>[1]Hoja1!C5656</f>
        <v>0743</v>
      </c>
      <c r="C106" s="185" t="str">
        <f>[1]Hoja1!D5656</f>
        <v>47732</v>
      </c>
      <c r="D106" s="185">
        <f>[1]Hoja1!E5656</f>
        <v>240207</v>
      </c>
      <c r="E106" s="185">
        <f>[1]Hoja1!F5656</f>
        <v>7</v>
      </c>
      <c r="F106" s="186">
        <f>[1]Hoja1!G5656</f>
        <v>0.25</v>
      </c>
      <c r="G106" s="185">
        <f>[1]Hoja1!H5656</f>
        <v>50</v>
      </c>
      <c r="H106" s="343">
        <f t="shared" si="8"/>
        <v>12.5</v>
      </c>
      <c r="K106" s="17">
        <f>[1]Hoja1!I5656</f>
        <v>0.25</v>
      </c>
    </row>
    <row r="107" spans="1:14" s="49" customFormat="1" x14ac:dyDescent="0.3">
      <c r="A107" s="185" t="s">
        <v>18</v>
      </c>
      <c r="B107" s="185"/>
      <c r="C107" s="185"/>
      <c r="D107" s="185"/>
      <c r="E107" s="185"/>
      <c r="F107" s="186"/>
      <c r="G107" s="185"/>
      <c r="I107" s="12"/>
      <c r="J107" s="12"/>
      <c r="K107" s="186"/>
      <c r="L107" s="12"/>
      <c r="M107" s="12"/>
      <c r="N107" s="12"/>
    </row>
    <row r="108" spans="1:14" s="49" customFormat="1" x14ac:dyDescent="0.3">
      <c r="A108" s="185" t="str">
        <f>[1]Hoja1!B5657</f>
        <v>0212</v>
      </c>
      <c r="B108" s="185" t="str">
        <f>[1]Hoja1!C5657</f>
        <v>Soga de hilo</v>
      </c>
      <c r="C108" s="185" t="str">
        <f>[1]Hoja1!D5657</f>
        <v/>
      </c>
      <c r="D108" s="185"/>
      <c r="E108" s="185"/>
      <c r="F108" s="22">
        <f>GEOMEAN(F109:F114)</f>
        <v>0.39426532212618498</v>
      </c>
      <c r="G108" s="22">
        <f>SUM(G109:G114)</f>
        <v>6688</v>
      </c>
      <c r="H108" s="22">
        <f>SUM(H109:H114)</f>
        <v>1450.02</v>
      </c>
      <c r="I108" s="22">
        <f>(H108/($H$8)*100)</f>
        <v>1.7728558002212247</v>
      </c>
      <c r="J108" s="12"/>
      <c r="K108" s="22">
        <f>GEOMEAN(K109:K114)</f>
        <v>0.41773025992885693</v>
      </c>
      <c r="L108" s="12"/>
      <c r="M108" s="12"/>
      <c r="N108" s="12"/>
    </row>
    <row r="109" spans="1:14" s="185" customFormat="1" x14ac:dyDescent="0.3">
      <c r="A109" s="185" t="str">
        <f>[1]Hoja1!B5658</f>
        <v/>
      </c>
      <c r="B109" s="185" t="str">
        <f>[1]Hoja1!C5658</f>
        <v>0719</v>
      </c>
      <c r="C109" s="185" t="str">
        <f>[1]Hoja1!D5658</f>
        <v>47732</v>
      </c>
      <c r="D109" s="185">
        <f>[1]Hoja1!E5658</f>
        <v>263860</v>
      </c>
      <c r="E109" s="185">
        <f>[1]Hoja1!F5658</f>
        <v>29</v>
      </c>
      <c r="F109" s="186">
        <v>0.41</v>
      </c>
      <c r="G109" s="185">
        <v>60</v>
      </c>
      <c r="H109" s="343">
        <f t="shared" ref="H109:H114" si="9">F109*G109</f>
        <v>24.599999999999998</v>
      </c>
      <c r="I109" s="12"/>
      <c r="J109" s="12"/>
      <c r="K109" s="185">
        <v>0.57999999999999996</v>
      </c>
      <c r="L109" s="12"/>
      <c r="M109" s="12"/>
      <c r="N109" s="12"/>
    </row>
    <row r="110" spans="1:14" s="51" customFormat="1" x14ac:dyDescent="0.3">
      <c r="A110" s="51" t="str">
        <f>[1]Hoja1!B5659</f>
        <v/>
      </c>
      <c r="B110" s="435" t="str">
        <f>[1]Hoja1!C5659</f>
        <v>0720</v>
      </c>
      <c r="C110" s="8" t="str">
        <f>[1]Hoja1!D5659</f>
        <v>47732</v>
      </c>
      <c r="D110" s="51">
        <f>[1]Hoja1!E5659</f>
        <v>263860</v>
      </c>
      <c r="E110" s="51">
        <f>[1]Hoja1!F5659</f>
        <v>29</v>
      </c>
      <c r="F110" s="439">
        <f>[1]Hoja1!G5659</f>
        <v>0.45</v>
      </c>
      <c r="G110" s="439">
        <v>61</v>
      </c>
      <c r="H110" s="343">
        <f t="shared" si="9"/>
        <v>27.45</v>
      </c>
      <c r="I110" s="439"/>
      <c r="J110" s="40"/>
      <c r="K110" s="439">
        <f>[1]Hoja1!I5659</f>
        <v>0.45</v>
      </c>
      <c r="L110" s="12"/>
      <c r="M110" s="12"/>
      <c r="N110" s="12"/>
    </row>
    <row r="111" spans="1:14" s="185" customFormat="1" x14ac:dyDescent="0.3">
      <c r="A111" s="187" t="str">
        <f>[1]Hoja1!B5660</f>
        <v/>
      </c>
      <c r="B111" s="187" t="str">
        <f>[1]Hoja1!C5660</f>
        <v>0726</v>
      </c>
      <c r="C111" s="187" t="str">
        <f>[1]Hoja1!D5660</f>
        <v>46632</v>
      </c>
      <c r="D111" s="187">
        <f>[1]Hoja1!E5660</f>
        <v>263860</v>
      </c>
      <c r="E111" s="187">
        <f>[1]Hoja1!F5660</f>
        <v>29</v>
      </c>
      <c r="F111" s="188">
        <f>[1]Hoja1!G5660</f>
        <v>0.78</v>
      </c>
      <c r="G111" s="187">
        <f>[1]Hoja1!H5660</f>
        <v>10</v>
      </c>
      <c r="H111" s="343">
        <f t="shared" si="9"/>
        <v>7.8000000000000007</v>
      </c>
      <c r="I111" s="12"/>
      <c r="J111" s="12"/>
      <c r="K111" s="185">
        <f>[1]Hoja1!I5660</f>
        <v>0.78</v>
      </c>
      <c r="L111" s="12"/>
      <c r="M111" s="12"/>
      <c r="N111" s="12"/>
    </row>
    <row r="112" spans="1:14" s="185" customFormat="1" x14ac:dyDescent="0.3">
      <c r="A112" s="187" t="str">
        <f>[1]Hoja1!B5661</f>
        <v/>
      </c>
      <c r="B112" s="187" t="str">
        <f>[1]Hoja1!C5661</f>
        <v>0733</v>
      </c>
      <c r="C112" s="187" t="str">
        <f>[1]Hoja1!D5661</f>
        <v>47732</v>
      </c>
      <c r="D112" s="187">
        <f>[1]Hoja1!E5661</f>
        <v>263860</v>
      </c>
      <c r="E112" s="187">
        <f>[1]Hoja1!F5661</f>
        <v>29</v>
      </c>
      <c r="F112" s="188">
        <f>[1]Hoja1!G5661</f>
        <v>0.45</v>
      </c>
      <c r="G112" s="187">
        <v>179</v>
      </c>
      <c r="H112" s="343">
        <f t="shared" si="9"/>
        <v>80.55</v>
      </c>
      <c r="I112" s="12"/>
      <c r="J112" s="12"/>
      <c r="K112" s="185">
        <f>[1]Hoja1!I5661</f>
        <v>0.45</v>
      </c>
      <c r="L112" s="12"/>
      <c r="M112" s="12"/>
      <c r="N112" s="12"/>
    </row>
    <row r="113" spans="1:14" s="185" customFormat="1" x14ac:dyDescent="0.3">
      <c r="A113" s="187" t="str">
        <f>[1]Hoja1!B5662</f>
        <v/>
      </c>
      <c r="B113" s="187" t="str">
        <f>[1]Hoja1!C5662</f>
        <v>0739</v>
      </c>
      <c r="C113" s="187" t="str">
        <f>[1]Hoja1!D5662</f>
        <v>47732</v>
      </c>
      <c r="D113" s="187">
        <f>[1]Hoja1!E5662</f>
        <v>263860</v>
      </c>
      <c r="E113" s="187">
        <f>[1]Hoja1!F5662</f>
        <v>29</v>
      </c>
      <c r="F113" s="188">
        <f>[1]Hoja1!G5662</f>
        <v>0.28999999999999998</v>
      </c>
      <c r="G113" s="187">
        <f>[1]Hoja1!H5662</f>
        <v>378</v>
      </c>
      <c r="H113" s="343">
        <f t="shared" si="9"/>
        <v>109.61999999999999</v>
      </c>
      <c r="I113" s="12"/>
      <c r="J113" s="12"/>
      <c r="K113" s="185">
        <f>[1]Hoja1!I5662</f>
        <v>0.28999999999999998</v>
      </c>
      <c r="L113" s="12"/>
      <c r="M113" s="12"/>
      <c r="N113" s="12"/>
    </row>
    <row r="114" spans="1:14" s="185" customFormat="1" x14ac:dyDescent="0.3">
      <c r="A114" s="187" t="str">
        <f>[1]Hoja1!B5663</f>
        <v/>
      </c>
      <c r="B114" s="187" t="str">
        <f>[1]Hoja1!C5663</f>
        <v>0742</v>
      </c>
      <c r="C114" s="187" t="str">
        <f>[1]Hoja1!D5663</f>
        <v>47732</v>
      </c>
      <c r="D114" s="187">
        <f>[1]Hoja1!E5663</f>
        <v>263860</v>
      </c>
      <c r="E114" s="187">
        <f>[1]Hoja1!F5663</f>
        <v>29</v>
      </c>
      <c r="F114" s="188">
        <f>[1]Hoja1!G5663</f>
        <v>0.2</v>
      </c>
      <c r="G114" s="187">
        <f>[1]Hoja1!H5663</f>
        <v>6000</v>
      </c>
      <c r="H114" s="343">
        <f t="shared" si="9"/>
        <v>1200</v>
      </c>
      <c r="I114" s="12"/>
      <c r="J114" s="12"/>
      <c r="K114" s="185">
        <f>[1]Hoja1!I5663</f>
        <v>0.2</v>
      </c>
      <c r="L114" s="12"/>
      <c r="M114" s="12"/>
      <c r="N114" s="12"/>
    </row>
    <row r="115" spans="1:14" s="185" customFormat="1" x14ac:dyDescent="0.3">
      <c r="A115" s="187" t="s">
        <v>18</v>
      </c>
      <c r="B115" s="187"/>
      <c r="C115" s="187"/>
      <c r="D115" s="187"/>
      <c r="E115" s="187"/>
      <c r="F115" s="188"/>
      <c r="G115" s="187"/>
      <c r="I115" s="12"/>
      <c r="J115" s="12"/>
      <c r="K115" s="188"/>
      <c r="L115" s="12"/>
      <c r="M115" s="12"/>
      <c r="N115" s="12"/>
    </row>
    <row r="116" spans="1:14" s="185" customFormat="1" x14ac:dyDescent="0.3">
      <c r="A116" s="187" t="str">
        <f>[1]Hoja1!B5664</f>
        <v>0213</v>
      </c>
      <c r="B116" s="187" t="str">
        <f>[1]Hoja1!C5664</f>
        <v>Soga Nylon</v>
      </c>
      <c r="C116" s="187" t="str">
        <f>[1]Hoja1!D5664</f>
        <v/>
      </c>
      <c r="D116" s="187"/>
      <c r="E116" s="187"/>
      <c r="F116" s="22">
        <f>GEOMEAN(F117)</f>
        <v>0.3</v>
      </c>
      <c r="G116" s="22">
        <f>SUM(G117)</f>
        <v>1200</v>
      </c>
      <c r="H116" s="22">
        <f>SUM(H117)</f>
        <v>360</v>
      </c>
      <c r="I116" s="22">
        <f>(H116/($H$8)*100)</f>
        <v>0.44015123107242726</v>
      </c>
      <c r="J116" s="12"/>
      <c r="K116" s="22">
        <f>GEOMEAN(K117)</f>
        <v>0.3</v>
      </c>
      <c r="L116" s="12"/>
      <c r="M116" s="12"/>
      <c r="N116" s="12"/>
    </row>
    <row r="117" spans="1:14" s="185" customFormat="1" x14ac:dyDescent="0.3">
      <c r="A117" s="187" t="str">
        <f>[1]Hoja1!B5665</f>
        <v/>
      </c>
      <c r="B117" s="187" t="str">
        <f>[1]Hoja1!C5665</f>
        <v>0742</v>
      </c>
      <c r="C117" s="187" t="str">
        <f>[1]Hoja1!D5665</f>
        <v>47732</v>
      </c>
      <c r="D117" s="187">
        <f>[1]Hoja1!E5665</f>
        <v>263940</v>
      </c>
      <c r="E117" s="187">
        <f>[1]Hoja1!F5665</f>
        <v>29</v>
      </c>
      <c r="F117" s="188">
        <v>0.3</v>
      </c>
      <c r="G117" s="187">
        <f>[1]Hoja1!H5665</f>
        <v>1200</v>
      </c>
      <c r="H117" s="343">
        <f t="shared" ref="H117" si="10">F117*G117</f>
        <v>360</v>
      </c>
      <c r="I117" s="12"/>
      <c r="J117" s="12"/>
      <c r="K117" s="185">
        <v>0.3</v>
      </c>
      <c r="L117" s="12"/>
      <c r="M117" s="12"/>
      <c r="N117" s="12"/>
    </row>
    <row r="118" spans="1:14" s="185" customFormat="1" x14ac:dyDescent="0.3">
      <c r="A118" s="187" t="s">
        <v>18</v>
      </c>
      <c r="B118" s="187"/>
      <c r="C118" s="187"/>
      <c r="D118" s="187"/>
      <c r="E118" s="187"/>
      <c r="F118" s="188"/>
      <c r="G118" s="187"/>
      <c r="I118" s="12"/>
      <c r="J118" s="12"/>
      <c r="K118" s="188"/>
      <c r="L118" s="12"/>
      <c r="M118" s="12"/>
      <c r="N118" s="12"/>
    </row>
    <row r="119" spans="1:14" s="185" customFormat="1" x14ac:dyDescent="0.3">
      <c r="A119" s="187" t="str">
        <f>[1]Hoja1!B5666</f>
        <v>0215</v>
      </c>
      <c r="B119" s="187" t="str">
        <f>[1]Hoja1!C5666</f>
        <v>Bebederos-comederes para aves (largo)</v>
      </c>
      <c r="C119" s="187" t="str">
        <f>[1]Hoja1!D5666</f>
        <v/>
      </c>
      <c r="D119" s="187"/>
      <c r="E119" s="187"/>
      <c r="F119" s="22">
        <f>GEOMEAN(F120:F126)</f>
        <v>9.6837606107726213</v>
      </c>
      <c r="G119" s="22">
        <f>SUM(G120:G126)</f>
        <v>86</v>
      </c>
      <c r="H119" s="22">
        <f>SUM(H120:H126)</f>
        <v>833.4</v>
      </c>
      <c r="I119" s="22">
        <f>(H119/($H$8)*100)</f>
        <v>1.0189500999326691</v>
      </c>
      <c r="J119" s="12"/>
      <c r="K119" s="22">
        <f>GEOMEAN(K120:K126)</f>
        <v>9.5736606574794703</v>
      </c>
      <c r="L119" s="12"/>
      <c r="M119" s="12"/>
      <c r="N119" s="12"/>
    </row>
    <row r="120" spans="1:14" s="185" customFormat="1" x14ac:dyDescent="0.3">
      <c r="A120" s="187" t="str">
        <f>[1]Hoja1!B5667</f>
        <v/>
      </c>
      <c r="B120" s="187" t="str">
        <f>[1]Hoja1!C5667</f>
        <v>0717</v>
      </c>
      <c r="C120" s="187" t="str">
        <f>[1]Hoja1!D5667</f>
        <v>47732</v>
      </c>
      <c r="D120" s="187">
        <f>[1]Hoja1!E5667</f>
        <v>370900</v>
      </c>
      <c r="E120" s="187">
        <f>[1]Hoja1!F5667</f>
        <v>65</v>
      </c>
      <c r="F120" s="188">
        <v>10</v>
      </c>
      <c r="G120" s="187">
        <v>20</v>
      </c>
      <c r="H120" s="343">
        <f t="shared" ref="H120:H126" si="11">F120*G120</f>
        <v>200</v>
      </c>
      <c r="I120" s="12"/>
      <c r="J120" s="12"/>
      <c r="K120" s="185">
        <v>10</v>
      </c>
      <c r="L120" s="12"/>
      <c r="M120" s="12"/>
      <c r="N120" s="12"/>
    </row>
    <row r="121" spans="1:14" s="47" customFormat="1" x14ac:dyDescent="0.3">
      <c r="A121" s="187" t="str">
        <f>[1]Hoja1!B5668</f>
        <v/>
      </c>
      <c r="B121" s="187" t="str">
        <f>[1]Hoja1!C5668</f>
        <v>0727</v>
      </c>
      <c r="C121" s="187" t="str">
        <f>[1]Hoja1!D5668</f>
        <v>47732</v>
      </c>
      <c r="D121" s="187">
        <f>[1]Hoja1!E5668</f>
        <v>370900</v>
      </c>
      <c r="E121" s="187">
        <f>[1]Hoja1!F5668</f>
        <v>65</v>
      </c>
      <c r="F121" s="188">
        <f>[1]Hoja1!G5668</f>
        <v>13</v>
      </c>
      <c r="G121" s="187">
        <v>10</v>
      </c>
      <c r="H121" s="343">
        <f t="shared" si="11"/>
        <v>130</v>
      </c>
      <c r="I121" s="12"/>
      <c r="J121" s="12"/>
      <c r="K121" s="47">
        <f>[1]Hoja1!I5668</f>
        <v>12</v>
      </c>
      <c r="L121" s="12"/>
      <c r="M121" s="12"/>
      <c r="N121" s="12"/>
    </row>
    <row r="122" spans="1:14" x14ac:dyDescent="0.3">
      <c r="A122" s="17" t="str">
        <f>[1]Hoja1!B5669</f>
        <v/>
      </c>
      <c r="B122" s="17" t="str">
        <f>[1]Hoja1!C5669</f>
        <v>0731</v>
      </c>
      <c r="C122" s="17" t="str">
        <f>[1]Hoja1!D5669</f>
        <v>47732</v>
      </c>
      <c r="D122" s="17">
        <f>[1]Hoja1!E5669</f>
        <v>370900</v>
      </c>
      <c r="E122" s="17">
        <f>[1]Hoja1!F5669</f>
        <v>65</v>
      </c>
      <c r="F122" s="17">
        <v>8</v>
      </c>
      <c r="G122" s="17">
        <f>[1]Hoja1!H5669</f>
        <v>12</v>
      </c>
      <c r="H122" s="343">
        <f t="shared" si="11"/>
        <v>96</v>
      </c>
      <c r="K122" s="17">
        <v>8</v>
      </c>
    </row>
    <row r="123" spans="1:14" s="52" customFormat="1" x14ac:dyDescent="0.3">
      <c r="A123" s="52" t="str">
        <f>[1]Hoja1!B5670</f>
        <v/>
      </c>
      <c r="B123" s="435" t="str">
        <f>[1]Hoja1!C5670</f>
        <v>0735</v>
      </c>
      <c r="C123" s="8" t="str">
        <f>[1]Hoja1!D5670</f>
        <v>47732</v>
      </c>
      <c r="D123" s="52">
        <f>[1]Hoja1!E5670</f>
        <v>370900</v>
      </c>
      <c r="E123" s="52">
        <f>[1]Hoja1!F5670</f>
        <v>65</v>
      </c>
      <c r="F123" s="430">
        <f>[1]Hoja1!G5670</f>
        <v>8.5</v>
      </c>
      <c r="G123" s="430">
        <f>[1]Hoja1!H5670</f>
        <v>25</v>
      </c>
      <c r="H123" s="343">
        <f t="shared" si="11"/>
        <v>212.5</v>
      </c>
      <c r="I123" s="12"/>
      <c r="J123" s="12"/>
      <c r="K123" s="430">
        <f>[1]Hoja1!I5670</f>
        <v>8.5</v>
      </c>
      <c r="L123" s="12"/>
      <c r="M123" s="12"/>
      <c r="N123" s="12"/>
    </row>
    <row r="124" spans="1:14" s="47" customFormat="1" x14ac:dyDescent="0.3">
      <c r="A124" s="189" t="str">
        <f>[1]Hoja1!B5671</f>
        <v/>
      </c>
      <c r="B124" s="189" t="str">
        <f>[1]Hoja1!C5671</f>
        <v>0739</v>
      </c>
      <c r="C124" s="189" t="str">
        <f>[1]Hoja1!D5671</f>
        <v>47732</v>
      </c>
      <c r="D124" s="189">
        <f>[1]Hoja1!E5671</f>
        <v>370900</v>
      </c>
      <c r="E124" s="189">
        <f>[1]Hoja1!F5671</f>
        <v>65</v>
      </c>
      <c r="F124" s="190">
        <v>7.25</v>
      </c>
      <c r="G124" s="189">
        <f>[1]Hoja1!H5671</f>
        <v>6</v>
      </c>
      <c r="H124" s="343">
        <f t="shared" si="11"/>
        <v>43.5</v>
      </c>
      <c r="K124" s="47">
        <v>7.25</v>
      </c>
    </row>
    <row r="125" spans="1:14" s="47" customFormat="1" x14ac:dyDescent="0.3">
      <c r="A125" s="189" t="str">
        <f>[1]Hoja1!B5672</f>
        <v/>
      </c>
      <c r="B125" s="189" t="str">
        <f>[1]Hoja1!C5672</f>
        <v>0743</v>
      </c>
      <c r="C125" s="189" t="str">
        <f>[1]Hoja1!D5672</f>
        <v>47732</v>
      </c>
      <c r="D125" s="189">
        <f>[1]Hoja1!E5672</f>
        <v>370900</v>
      </c>
      <c r="E125" s="189">
        <f>[1]Hoja1!F5672</f>
        <v>65</v>
      </c>
      <c r="F125" s="190">
        <f>[1]Hoja1!G5672</f>
        <v>8.9</v>
      </c>
      <c r="G125" s="189">
        <f>[1]Hoja1!H5672</f>
        <v>6</v>
      </c>
      <c r="H125" s="343">
        <f t="shared" si="11"/>
        <v>53.400000000000006</v>
      </c>
      <c r="K125" s="47">
        <f>[1]Hoja1!I5672</f>
        <v>8.9</v>
      </c>
    </row>
    <row r="126" spans="1:14" s="47" customFormat="1" x14ac:dyDescent="0.3">
      <c r="A126" s="189" t="str">
        <f>[1]Hoja1!B5673</f>
        <v/>
      </c>
      <c r="B126" s="189" t="str">
        <f>[1]Hoja1!C5673</f>
        <v>0745</v>
      </c>
      <c r="C126" s="189" t="str">
        <f>[1]Hoja1!D5673</f>
        <v>47732</v>
      </c>
      <c r="D126" s="189">
        <f>[1]Hoja1!E5673</f>
        <v>370900</v>
      </c>
      <c r="E126" s="189">
        <f>[1]Hoja1!F5673</f>
        <v>65</v>
      </c>
      <c r="F126" s="190">
        <v>14</v>
      </c>
      <c r="G126" s="189">
        <v>7</v>
      </c>
      <c r="H126" s="343">
        <f t="shared" si="11"/>
        <v>98</v>
      </c>
      <c r="K126" s="47">
        <v>14</v>
      </c>
    </row>
    <row r="127" spans="1:14" s="47" customFormat="1" x14ac:dyDescent="0.3">
      <c r="A127" s="189" t="s">
        <v>18</v>
      </c>
      <c r="B127" s="189"/>
      <c r="C127" s="189"/>
      <c r="D127" s="189"/>
      <c r="E127" s="189"/>
      <c r="F127" s="190"/>
      <c r="G127" s="189"/>
      <c r="K127" s="190"/>
    </row>
    <row r="128" spans="1:14" s="47" customFormat="1" x14ac:dyDescent="0.3">
      <c r="A128" s="189" t="str">
        <f>[1]Hoja1!B5674</f>
        <v>0216</v>
      </c>
      <c r="B128" s="189" t="str">
        <f>[1]Hoja1!C5674</f>
        <v>Bebederos-comederos para aves (redondo)</v>
      </c>
      <c r="C128" s="189" t="str">
        <f>[1]Hoja1!D5674</f>
        <v/>
      </c>
      <c r="D128" s="189"/>
      <c r="E128" s="189"/>
      <c r="F128" s="22">
        <f>GEOMEAN(F129:F140)</f>
        <v>7.0223874273343112</v>
      </c>
      <c r="G128" s="22">
        <f>SUM(G129:G140)</f>
        <v>334</v>
      </c>
      <c r="H128" s="22">
        <f>SUM(H129:H140)</f>
        <v>2795.27</v>
      </c>
      <c r="I128" s="22">
        <f>(H128/($H$8)*100)</f>
        <v>3.4176153657772881</v>
      </c>
      <c r="K128" s="22">
        <f>GEOMEAN(K129:K140)</f>
        <v>7.1010639071773074</v>
      </c>
    </row>
    <row r="129" spans="1:14" s="187" customFormat="1" x14ac:dyDescent="0.3">
      <c r="A129" s="189" t="str">
        <f>[1]Hoja1!B5675</f>
        <v/>
      </c>
      <c r="B129" s="189" t="str">
        <f>[1]Hoja1!C5675</f>
        <v>0706</v>
      </c>
      <c r="C129" s="189" t="str">
        <f>[1]Hoja1!D5675</f>
        <v>47732</v>
      </c>
      <c r="D129" s="189">
        <f>[1]Hoja1!E5675</f>
        <v>300939</v>
      </c>
      <c r="E129" s="189">
        <f>[1]Hoja1!F5675</f>
        <v>45</v>
      </c>
      <c r="F129" s="190">
        <f>[1]Hoja1!G5675</f>
        <v>8</v>
      </c>
      <c r="G129" s="189">
        <f>[1]Hoja1!H5675</f>
        <v>100</v>
      </c>
      <c r="H129" s="343">
        <f t="shared" ref="H129:H140" si="12">F129*G129</f>
        <v>800</v>
      </c>
      <c r="K129" s="187">
        <f>[1]Hoja1!I5675</f>
        <v>8</v>
      </c>
    </row>
    <row r="130" spans="1:14" s="187" customFormat="1" x14ac:dyDescent="0.3">
      <c r="A130" s="189" t="str">
        <f>[1]Hoja1!B5676</f>
        <v/>
      </c>
      <c r="B130" s="189" t="str">
        <f>[1]Hoja1!C5676</f>
        <v>0707</v>
      </c>
      <c r="C130" s="189" t="str">
        <f>[1]Hoja1!D5676</f>
        <v>47732</v>
      </c>
      <c r="D130" s="189">
        <f>[1]Hoja1!E5676</f>
        <v>300939</v>
      </c>
      <c r="E130" s="189">
        <f>[1]Hoja1!F5676</f>
        <v>45</v>
      </c>
      <c r="F130" s="190">
        <f>[1]Hoja1!G5676</f>
        <v>7.1</v>
      </c>
      <c r="G130" s="189">
        <f>[1]Hoja1!H5676</f>
        <v>24</v>
      </c>
      <c r="H130" s="343">
        <f t="shared" si="12"/>
        <v>170.39999999999998</v>
      </c>
      <c r="K130" s="187">
        <f>[1]Hoja1!I5676</f>
        <v>7.5</v>
      </c>
    </row>
    <row r="131" spans="1:14" s="187" customFormat="1" x14ac:dyDescent="0.3">
      <c r="A131" s="187" t="str">
        <f>[1]Hoja1!B5677</f>
        <v/>
      </c>
      <c r="B131" s="187" t="str">
        <f>[1]Hoja1!C5677</f>
        <v>0710</v>
      </c>
      <c r="C131" s="187" t="str">
        <f>[1]Hoja1!D5677</f>
        <v>47732</v>
      </c>
      <c r="D131" s="187">
        <f>[1]Hoja1!E5677</f>
        <v>300939</v>
      </c>
      <c r="E131" s="187">
        <f>[1]Hoja1!F5677</f>
        <v>45</v>
      </c>
      <c r="F131" s="188">
        <f>[1]Hoja1!G5677</f>
        <v>7</v>
      </c>
      <c r="G131" s="187">
        <v>10</v>
      </c>
      <c r="H131" s="343">
        <f t="shared" si="12"/>
        <v>70</v>
      </c>
      <c r="K131" s="187">
        <f>[1]Hoja1!I5677</f>
        <v>7</v>
      </c>
    </row>
    <row r="132" spans="1:14" s="53" customFormat="1" x14ac:dyDescent="0.3">
      <c r="A132" s="53" t="str">
        <f>[1]Hoja1!B5678</f>
        <v/>
      </c>
      <c r="B132" s="435" t="str">
        <f>[1]Hoja1!C5678</f>
        <v>0719</v>
      </c>
      <c r="C132" s="8" t="str">
        <f>[1]Hoja1!D5678</f>
        <v>47732</v>
      </c>
      <c r="D132" s="53">
        <f>[1]Hoja1!E5678</f>
        <v>300939</v>
      </c>
      <c r="E132" s="53">
        <f>[1]Hoja1!F5678</f>
        <v>45</v>
      </c>
      <c r="F132" s="430">
        <f>[1]Hoja1!G5678</f>
        <v>6.75</v>
      </c>
      <c r="G132" s="430">
        <v>15</v>
      </c>
      <c r="H132" s="343">
        <f t="shared" si="12"/>
        <v>101.25</v>
      </c>
      <c r="I132" s="12"/>
      <c r="J132" s="12"/>
      <c r="K132" s="430">
        <f>[1]Hoja1!I5678</f>
        <v>7.35</v>
      </c>
      <c r="L132" s="12"/>
      <c r="M132" s="12"/>
      <c r="N132" s="12"/>
    </row>
    <row r="133" spans="1:14" s="187" customFormat="1" x14ac:dyDescent="0.3">
      <c r="A133" s="191" t="str">
        <f>[1]Hoja1!B5679</f>
        <v/>
      </c>
      <c r="B133" s="191" t="str">
        <f>[1]Hoja1!C5679</f>
        <v>0720</v>
      </c>
      <c r="C133" s="191" t="str">
        <f>[1]Hoja1!D5679</f>
        <v>47732</v>
      </c>
      <c r="D133" s="191">
        <f>[1]Hoja1!E5679</f>
        <v>300939</v>
      </c>
      <c r="E133" s="191">
        <f>[1]Hoja1!F5679</f>
        <v>45</v>
      </c>
      <c r="F133" s="192">
        <f>[1]Hoja1!G5679</f>
        <v>4.0199999999999996</v>
      </c>
      <c r="G133" s="191">
        <v>16</v>
      </c>
      <c r="H133" s="343">
        <f t="shared" si="12"/>
        <v>64.319999999999993</v>
      </c>
      <c r="K133" s="187">
        <f>[1]Hoja1!I5679</f>
        <v>4.0199999999999996</v>
      </c>
    </row>
    <row r="134" spans="1:14" s="187" customFormat="1" x14ac:dyDescent="0.3">
      <c r="A134" s="191" t="str">
        <f>[1]Hoja1!B5680</f>
        <v/>
      </c>
      <c r="B134" s="191" t="str">
        <f>[1]Hoja1!C5680</f>
        <v>0727</v>
      </c>
      <c r="C134" s="191" t="str">
        <f>[1]Hoja1!D5680</f>
        <v>47732</v>
      </c>
      <c r="D134" s="191">
        <f>[1]Hoja1!E5680</f>
        <v>300939</v>
      </c>
      <c r="E134" s="191">
        <f>[1]Hoja1!F5680</f>
        <v>45</v>
      </c>
      <c r="F134" s="192">
        <v>10</v>
      </c>
      <c r="G134" s="191">
        <v>11</v>
      </c>
      <c r="H134" s="343">
        <f t="shared" si="12"/>
        <v>110</v>
      </c>
      <c r="K134" s="187">
        <v>10</v>
      </c>
    </row>
    <row r="135" spans="1:14" s="187" customFormat="1" x14ac:dyDescent="0.3">
      <c r="A135" s="191" t="str">
        <f>[1]Hoja1!B5681</f>
        <v/>
      </c>
      <c r="B135" s="191" t="str">
        <f>[1]Hoja1!C5681</f>
        <v>0731</v>
      </c>
      <c r="C135" s="191" t="str">
        <f>[1]Hoja1!D5681</f>
        <v>47732</v>
      </c>
      <c r="D135" s="191">
        <f>[1]Hoja1!E5681</f>
        <v>300939</v>
      </c>
      <c r="E135" s="191">
        <f>[1]Hoja1!F5681</f>
        <v>45</v>
      </c>
      <c r="F135" s="192">
        <f>[1]Hoja1!G5681</f>
        <v>7.25</v>
      </c>
      <c r="G135" s="191">
        <f>[1]Hoja1!H5681</f>
        <v>6</v>
      </c>
      <c r="H135" s="343">
        <f t="shared" si="12"/>
        <v>43.5</v>
      </c>
      <c r="K135" s="187">
        <f>[1]Hoja1!I5681</f>
        <v>7.25</v>
      </c>
    </row>
    <row r="136" spans="1:14" s="187" customFormat="1" x14ac:dyDescent="0.3">
      <c r="A136" s="191" t="str">
        <f>[1]Hoja1!B5682</f>
        <v/>
      </c>
      <c r="B136" s="191" t="str">
        <f>[1]Hoja1!C5682</f>
        <v>0733</v>
      </c>
      <c r="C136" s="191" t="str">
        <f>[1]Hoja1!D5682</f>
        <v>47732</v>
      </c>
      <c r="D136" s="191">
        <f>[1]Hoja1!E5682</f>
        <v>300939</v>
      </c>
      <c r="E136" s="191">
        <f>[1]Hoja1!F5682</f>
        <v>45</v>
      </c>
      <c r="F136" s="192">
        <f>[1]Hoja1!G5682</f>
        <v>4.0199999999999996</v>
      </c>
      <c r="G136" s="191">
        <v>15</v>
      </c>
      <c r="H136" s="343">
        <f t="shared" si="12"/>
        <v>60.3</v>
      </c>
      <c r="K136" s="187">
        <f>[1]Hoja1!I5682</f>
        <v>4.0199999999999996</v>
      </c>
    </row>
    <row r="137" spans="1:14" s="53" customFormat="1" x14ac:dyDescent="0.3">
      <c r="A137" s="191" t="str">
        <f>[1]Hoja1!B5683</f>
        <v/>
      </c>
      <c r="B137" s="191" t="str">
        <f>[1]Hoja1!C5683</f>
        <v>0736</v>
      </c>
      <c r="C137" s="191" t="str">
        <f>[1]Hoja1!D5683</f>
        <v>47732</v>
      </c>
      <c r="D137" s="191">
        <f>[1]Hoja1!E5683</f>
        <v>300939</v>
      </c>
      <c r="E137" s="191">
        <f>[1]Hoja1!F5683</f>
        <v>45</v>
      </c>
      <c r="F137" s="192">
        <f>[1]Hoja1!G5683</f>
        <v>4.5</v>
      </c>
      <c r="G137" s="191">
        <f>[1]Hoja1!H5683</f>
        <v>6</v>
      </c>
      <c r="H137" s="343">
        <f t="shared" si="12"/>
        <v>27</v>
      </c>
      <c r="K137" s="53">
        <f>[1]Hoja1!I5683</f>
        <v>4.5</v>
      </c>
    </row>
    <row r="138" spans="1:14" x14ac:dyDescent="0.3">
      <c r="A138" s="191" t="str">
        <f>[1]Hoja1!B5684</f>
        <v/>
      </c>
      <c r="B138" s="191" t="str">
        <f>[1]Hoja1!C5684</f>
        <v>0739</v>
      </c>
      <c r="C138" s="191" t="str">
        <f>[1]Hoja1!D5684</f>
        <v>47732</v>
      </c>
      <c r="D138" s="191">
        <f>[1]Hoja1!E5684</f>
        <v>300939</v>
      </c>
      <c r="E138" s="191">
        <f>[1]Hoja1!F5684</f>
        <v>45</v>
      </c>
      <c r="F138" s="192">
        <f>[1]Hoja1!G5684</f>
        <v>11.55</v>
      </c>
      <c r="G138" s="191">
        <f>[1]Hoja1!H5684</f>
        <v>50</v>
      </c>
      <c r="H138" s="343">
        <f t="shared" si="12"/>
        <v>577.5</v>
      </c>
      <c r="K138" s="17">
        <f>[1]Hoja1!I5684</f>
        <v>11.55</v>
      </c>
    </row>
    <row r="139" spans="1:14" s="53" customFormat="1" x14ac:dyDescent="0.3">
      <c r="A139" s="191" t="str">
        <f>[1]Hoja1!B5685</f>
        <v/>
      </c>
      <c r="B139" s="191" t="str">
        <f>[1]Hoja1!C5685</f>
        <v>0744</v>
      </c>
      <c r="C139" s="191" t="str">
        <f>[1]Hoja1!D5685</f>
        <v>47732</v>
      </c>
      <c r="D139" s="191">
        <f>[1]Hoja1!E5685</f>
        <v>300939</v>
      </c>
      <c r="E139" s="191">
        <f>[1]Hoja1!F5685</f>
        <v>45</v>
      </c>
      <c r="F139" s="192">
        <v>8</v>
      </c>
      <c r="G139" s="191">
        <f>[1]Hoja1!H5685</f>
        <v>40</v>
      </c>
      <c r="H139" s="343">
        <f t="shared" si="12"/>
        <v>320</v>
      </c>
      <c r="K139" s="53">
        <f>[1]Hoja1!I5685</f>
        <v>7.95</v>
      </c>
    </row>
    <row r="140" spans="1:14" s="53" customFormat="1" x14ac:dyDescent="0.3">
      <c r="A140" s="191" t="str">
        <f>[1]Hoja1!B5686</f>
        <v/>
      </c>
      <c r="B140" s="191" t="str">
        <f>[1]Hoja1!C5686</f>
        <v>0745</v>
      </c>
      <c r="C140" s="191" t="str">
        <f>[1]Hoja1!D5686</f>
        <v>47732</v>
      </c>
      <c r="D140" s="191">
        <f>[1]Hoja1!E5686</f>
        <v>300939</v>
      </c>
      <c r="E140" s="191">
        <f>[1]Hoja1!F5686</f>
        <v>45</v>
      </c>
      <c r="F140" s="192">
        <f>[1]Hoja1!G5686</f>
        <v>11</v>
      </c>
      <c r="G140" s="191">
        <v>41</v>
      </c>
      <c r="H140" s="343">
        <f t="shared" si="12"/>
        <v>451</v>
      </c>
      <c r="K140" s="53">
        <f>[1]Hoja1!I5686</f>
        <v>11</v>
      </c>
    </row>
    <row r="141" spans="1:14" s="53" customFormat="1" x14ac:dyDescent="0.3">
      <c r="A141" s="191" t="s">
        <v>18</v>
      </c>
      <c r="B141" s="191"/>
      <c r="C141" s="191"/>
      <c r="D141" s="191"/>
      <c r="E141" s="191"/>
      <c r="F141" s="192"/>
      <c r="G141" s="191"/>
      <c r="K141" s="192"/>
    </row>
    <row r="142" spans="1:14" s="53" customFormat="1" x14ac:dyDescent="0.3">
      <c r="A142" s="191" t="str">
        <f>[1]Hoja1!B5687</f>
        <v>0221</v>
      </c>
      <c r="B142" s="191" t="str">
        <f>[1]Hoja1!C5687</f>
        <v>Bombas roseadoras (sin motor)</v>
      </c>
      <c r="C142" s="191" t="str">
        <f>[1]Hoja1!D5687</f>
        <v/>
      </c>
      <c r="D142" s="191"/>
      <c r="E142" s="191"/>
      <c r="F142" s="22">
        <f>GEOMEAN(F143:F153)</f>
        <v>65.883358037009288</v>
      </c>
      <c r="G142" s="22">
        <f>SUM(G143:G153)</f>
        <v>340</v>
      </c>
      <c r="H142" s="22">
        <f>SUM(H143:H153)</f>
        <v>23444.5</v>
      </c>
      <c r="I142" s="22">
        <f>(H142/($H$8)*100)</f>
        <v>28.664237602437552</v>
      </c>
      <c r="K142" s="22">
        <f>GEOMEAN(K143:K153)</f>
        <v>67.056558687444067</v>
      </c>
    </row>
    <row r="143" spans="1:14" s="54" customFormat="1" x14ac:dyDescent="0.3">
      <c r="A143" s="54" t="str">
        <f>[1]Hoja1!B5688</f>
        <v/>
      </c>
      <c r="B143" s="54" t="str">
        <f>[1]Hoja1!C5688</f>
        <v>0706</v>
      </c>
      <c r="C143" s="54" t="str">
        <f>[1]Hoja1!D5688</f>
        <v>47732</v>
      </c>
      <c r="D143" s="54">
        <f>[1]Hoja1!E5688</f>
        <v>441500</v>
      </c>
      <c r="E143" s="54">
        <f>[1]Hoja1!F5688</f>
        <v>46</v>
      </c>
      <c r="F143" s="55">
        <f>[1]Hoja1!G5688</f>
        <v>65</v>
      </c>
      <c r="G143" s="54">
        <f>[1]Hoja1!H5688</f>
        <v>200</v>
      </c>
      <c r="H143" s="343">
        <f t="shared" ref="H143:H153" si="13">F143*G143</f>
        <v>13000</v>
      </c>
      <c r="K143" s="54">
        <f>[1]Hoja1!I5688</f>
        <v>65</v>
      </c>
    </row>
    <row r="144" spans="1:14" s="56" customFormat="1" x14ac:dyDescent="0.3">
      <c r="A144" s="56" t="str">
        <f>[1]Hoja1!B5689</f>
        <v/>
      </c>
      <c r="B144" s="435" t="str">
        <f>[1]Hoja1!C5689</f>
        <v>0717</v>
      </c>
      <c r="C144" s="8" t="str">
        <f>[1]Hoja1!D5689</f>
        <v>47732</v>
      </c>
      <c r="D144" s="56">
        <f>[1]Hoja1!E5689</f>
        <v>441500</v>
      </c>
      <c r="E144" s="56">
        <f>[1]Hoja1!F5689</f>
        <v>46</v>
      </c>
      <c r="F144" s="430">
        <f>[1]Hoja1!G5689</f>
        <v>55</v>
      </c>
      <c r="G144" s="430">
        <v>5</v>
      </c>
      <c r="H144" s="343">
        <f t="shared" si="13"/>
        <v>275</v>
      </c>
      <c r="I144" s="430"/>
      <c r="J144" s="430"/>
      <c r="K144" s="430">
        <f>[1]Hoja1!I5689</f>
        <v>55</v>
      </c>
      <c r="L144" s="12"/>
      <c r="M144" s="12"/>
      <c r="N144" s="12"/>
    </row>
    <row r="145" spans="1:14" s="54" customFormat="1" x14ac:dyDescent="0.3">
      <c r="A145" s="193" t="str">
        <f>[1]Hoja1!B5690</f>
        <v/>
      </c>
      <c r="B145" s="193" t="str">
        <f>[1]Hoja1!C5690</f>
        <v>0719</v>
      </c>
      <c r="C145" s="193" t="str">
        <f>[1]Hoja1!D5690</f>
        <v>47732</v>
      </c>
      <c r="D145" s="193">
        <f>[1]Hoja1!E5690</f>
        <v>441500</v>
      </c>
      <c r="E145" s="193">
        <f>[1]Hoja1!F5690</f>
        <v>46</v>
      </c>
      <c r="F145" s="194">
        <f>[1]Hoja1!G5690</f>
        <v>35</v>
      </c>
      <c r="G145" s="193">
        <v>7</v>
      </c>
      <c r="H145" s="343">
        <f t="shared" si="13"/>
        <v>245</v>
      </c>
      <c r="K145" s="54">
        <f>[1]Hoja1!I5690</f>
        <v>42.5</v>
      </c>
    </row>
    <row r="146" spans="1:14" s="54" customFormat="1" x14ac:dyDescent="0.3">
      <c r="A146" s="54" t="str">
        <f>[1]Hoja1!B5691</f>
        <v/>
      </c>
      <c r="B146" s="54" t="str">
        <f>[1]Hoja1!C5691</f>
        <v>0720</v>
      </c>
      <c r="C146" s="54" t="str">
        <f>[1]Hoja1!D5691</f>
        <v>47732</v>
      </c>
      <c r="D146" s="54">
        <f>[1]Hoja1!E5691</f>
        <v>441500</v>
      </c>
      <c r="E146" s="54">
        <f>[1]Hoja1!F5691</f>
        <v>46</v>
      </c>
      <c r="F146" s="55">
        <f>[1]Hoja1!G5691</f>
        <v>75</v>
      </c>
      <c r="G146" s="54">
        <v>8</v>
      </c>
      <c r="H146" s="343">
        <f t="shared" si="13"/>
        <v>600</v>
      </c>
      <c r="K146" s="54">
        <f>[1]Hoja1!I5691</f>
        <v>75</v>
      </c>
    </row>
    <row r="147" spans="1:14" s="57" customFormat="1" x14ac:dyDescent="0.3">
      <c r="A147" s="57" t="str">
        <f>[1]Hoja1!B5692</f>
        <v/>
      </c>
      <c r="B147" s="435" t="str">
        <f>[1]Hoja1!C5692</f>
        <v>0727</v>
      </c>
      <c r="C147" s="8" t="str">
        <f>[1]Hoja1!D5692</f>
        <v>47732</v>
      </c>
      <c r="D147" s="57">
        <f>[1]Hoja1!E5692</f>
        <v>441500</v>
      </c>
      <c r="E147" s="57">
        <f>[1]Hoja1!F5692</f>
        <v>46</v>
      </c>
      <c r="F147" s="430">
        <f>[1]Hoja1!G5692</f>
        <v>42.25</v>
      </c>
      <c r="G147" s="430">
        <v>10</v>
      </c>
      <c r="H147" s="343">
        <f t="shared" si="13"/>
        <v>422.5</v>
      </c>
      <c r="I147" s="430"/>
      <c r="J147" s="430"/>
      <c r="K147" s="430">
        <f>[1]Hoja1!I5692</f>
        <v>42.25</v>
      </c>
      <c r="L147" s="12"/>
      <c r="M147" s="12"/>
      <c r="N147" s="12"/>
    </row>
    <row r="148" spans="1:14" s="193" customFormat="1" x14ac:dyDescent="0.3">
      <c r="A148" s="195" t="str">
        <f>[1]Hoja1!B5693</f>
        <v/>
      </c>
      <c r="B148" s="195" t="str">
        <f>[1]Hoja1!C5693</f>
        <v>0733</v>
      </c>
      <c r="C148" s="195" t="str">
        <f>[1]Hoja1!D5693</f>
        <v>47732</v>
      </c>
      <c r="D148" s="195">
        <f>[1]Hoja1!E5693</f>
        <v>441500</v>
      </c>
      <c r="E148" s="195">
        <f>[1]Hoja1!F5693</f>
        <v>46</v>
      </c>
      <c r="F148" s="196">
        <f>[1]Hoja1!G5693</f>
        <v>75</v>
      </c>
      <c r="G148" s="195">
        <v>22</v>
      </c>
      <c r="H148" s="343">
        <f t="shared" si="13"/>
        <v>1650</v>
      </c>
      <c r="I148" s="12"/>
      <c r="J148" s="12"/>
      <c r="K148" s="193">
        <f>[1]Hoja1!I5693</f>
        <v>75</v>
      </c>
      <c r="L148" s="12"/>
      <c r="M148" s="12"/>
      <c r="N148" s="12"/>
    </row>
    <row r="149" spans="1:14" s="193" customFormat="1" x14ac:dyDescent="0.3">
      <c r="A149" s="195" t="str">
        <f>[1]Hoja1!B5694</f>
        <v/>
      </c>
      <c r="B149" s="195" t="str">
        <f>[1]Hoja1!C5694</f>
        <v>0735</v>
      </c>
      <c r="C149" s="195" t="str">
        <f>[1]Hoja1!D5694</f>
        <v>47732</v>
      </c>
      <c r="D149" s="195">
        <f>[1]Hoja1!E5694</f>
        <v>441500</v>
      </c>
      <c r="E149" s="195">
        <f>[1]Hoja1!F5694</f>
        <v>46</v>
      </c>
      <c r="F149" s="196">
        <f>[1]Hoja1!G5694</f>
        <v>100</v>
      </c>
      <c r="G149" s="195">
        <f>[1]Hoja1!H5694</f>
        <v>12</v>
      </c>
      <c r="H149" s="343">
        <f t="shared" si="13"/>
        <v>1200</v>
      </c>
      <c r="I149" s="12"/>
      <c r="J149" s="12"/>
      <c r="K149" s="193">
        <f>[1]Hoja1!I5694</f>
        <v>100</v>
      </c>
      <c r="L149" s="12"/>
      <c r="M149" s="12"/>
      <c r="N149" s="12"/>
    </row>
    <row r="150" spans="1:14" s="193" customFormat="1" x14ac:dyDescent="0.3">
      <c r="A150" s="195" t="str">
        <f>[1]Hoja1!B5695</f>
        <v/>
      </c>
      <c r="B150" s="195" t="str">
        <f>[1]Hoja1!C5695</f>
        <v>0739</v>
      </c>
      <c r="C150" s="195" t="str">
        <f>[1]Hoja1!D5695</f>
        <v>47732</v>
      </c>
      <c r="D150" s="195">
        <f>[1]Hoja1!E5695</f>
        <v>441500</v>
      </c>
      <c r="E150" s="195">
        <f>[1]Hoja1!F5695</f>
        <v>46</v>
      </c>
      <c r="F150" s="196">
        <f>[1]Hoja1!G5695</f>
        <v>63</v>
      </c>
      <c r="G150" s="195">
        <f>[1]Hoja1!H5695</f>
        <v>4</v>
      </c>
      <c r="H150" s="343">
        <f t="shared" si="13"/>
        <v>252</v>
      </c>
      <c r="I150" s="12"/>
      <c r="J150" s="12"/>
      <c r="K150" s="193">
        <f>[1]Hoja1!I5695</f>
        <v>63</v>
      </c>
      <c r="L150" s="12"/>
      <c r="M150" s="12"/>
      <c r="N150" s="12"/>
    </row>
    <row r="151" spans="1:14" s="54" customFormat="1" x14ac:dyDescent="0.3">
      <c r="A151" s="54" t="str">
        <f>[1]Hoja1!B5696</f>
        <v/>
      </c>
      <c r="B151" s="54" t="str">
        <f>[1]Hoja1!C5696</f>
        <v>0742</v>
      </c>
      <c r="C151" s="54" t="str">
        <f>[1]Hoja1!D5696</f>
        <v>47732</v>
      </c>
      <c r="D151" s="54">
        <f>[1]Hoja1!E5696</f>
        <v>441500</v>
      </c>
      <c r="E151" s="54">
        <f>[1]Hoja1!F5696</f>
        <v>46</v>
      </c>
      <c r="F151" s="55">
        <f>[1]Hoja1!G5696</f>
        <v>75</v>
      </c>
      <c r="G151" s="54">
        <f>[1]Hoja1!H5696</f>
        <v>32</v>
      </c>
      <c r="H151" s="343">
        <f t="shared" si="13"/>
        <v>2400</v>
      </c>
      <c r="K151" s="54">
        <f>[1]Hoja1!I5696</f>
        <v>75</v>
      </c>
    </row>
    <row r="152" spans="1:14" s="58" customFormat="1" x14ac:dyDescent="0.3">
      <c r="A152" s="58" t="str">
        <f>[1]Hoja1!B5697</f>
        <v/>
      </c>
      <c r="B152" s="435" t="str">
        <f>[1]Hoja1!C5697</f>
        <v>0743</v>
      </c>
      <c r="C152" s="8" t="str">
        <f>[1]Hoja1!D5697</f>
        <v>47732</v>
      </c>
      <c r="D152" s="58">
        <f>[1]Hoja1!E5697</f>
        <v>441500</v>
      </c>
      <c r="E152" s="58">
        <f>[1]Hoja1!F5697</f>
        <v>46</v>
      </c>
      <c r="F152" s="430">
        <f>[1]Hoja1!G5697</f>
        <v>85</v>
      </c>
      <c r="G152" s="430">
        <f>[1]Hoja1!H5697</f>
        <v>10</v>
      </c>
      <c r="H152" s="343">
        <f t="shared" si="13"/>
        <v>850</v>
      </c>
      <c r="I152" s="430"/>
      <c r="J152" s="430"/>
      <c r="K152" s="430">
        <f>[1]Hoja1!I5697</f>
        <v>85</v>
      </c>
      <c r="L152" s="12"/>
      <c r="M152" s="12"/>
      <c r="N152" s="12"/>
    </row>
    <row r="153" spans="1:14" s="47" customFormat="1" x14ac:dyDescent="0.3">
      <c r="A153" s="197" t="str">
        <f>[1]Hoja1!B5698</f>
        <v/>
      </c>
      <c r="B153" s="197" t="str">
        <f>[1]Hoja1!C5698</f>
        <v>0744</v>
      </c>
      <c r="C153" s="197" t="str">
        <f>[1]Hoja1!D5698</f>
        <v>47732</v>
      </c>
      <c r="D153" s="197">
        <f>[1]Hoja1!E5698</f>
        <v>441500</v>
      </c>
      <c r="E153" s="197">
        <f>[1]Hoja1!F5698</f>
        <v>46</v>
      </c>
      <c r="F153" s="198">
        <f>[1]Hoja1!G5698</f>
        <v>85</v>
      </c>
      <c r="G153" s="197">
        <f>[1]Hoja1!H5698</f>
        <v>30</v>
      </c>
      <c r="H153" s="343">
        <f t="shared" si="13"/>
        <v>2550</v>
      </c>
      <c r="K153" s="47">
        <f>[1]Hoja1!I5698</f>
        <v>85</v>
      </c>
    </row>
    <row r="154" spans="1:14" s="58" customFormat="1" x14ac:dyDescent="0.3">
      <c r="A154" s="197" t="s">
        <v>18</v>
      </c>
      <c r="B154" s="197"/>
      <c r="C154" s="197"/>
      <c r="D154" s="197"/>
      <c r="E154" s="197"/>
      <c r="F154" s="198"/>
      <c r="G154" s="197"/>
      <c r="K154" s="198"/>
    </row>
    <row r="155" spans="1:14" s="58" customFormat="1" x14ac:dyDescent="0.3">
      <c r="A155" s="197" t="str">
        <f>[1]Hoja1!B5699</f>
        <v>0222</v>
      </c>
      <c r="B155" s="197" t="str">
        <f>[1]Hoja1!C5699</f>
        <v>Tanque para leche</v>
      </c>
      <c r="C155" s="197" t="str">
        <f>[1]Hoja1!D5699</f>
        <v/>
      </c>
      <c r="D155" s="197"/>
      <c r="E155" s="197"/>
      <c r="F155" s="22">
        <f>GEOMEAN(F156:F161)</f>
        <v>139.13706833404026</v>
      </c>
      <c r="G155" s="22">
        <f>SUM(G156:G161)</f>
        <v>81</v>
      </c>
      <c r="H155" s="22">
        <f>SUM(H156:H161)</f>
        <v>10958.85</v>
      </c>
      <c r="I155" s="22">
        <f>(H155/($H$8)*100)</f>
        <v>13.398753662883525</v>
      </c>
      <c r="K155" s="22">
        <f>GEOMEAN(K156:K161)</f>
        <v>139.13706833404026</v>
      </c>
    </row>
    <row r="156" spans="1:14" s="58" customFormat="1" x14ac:dyDescent="0.3">
      <c r="A156" s="197" t="str">
        <f>[1]Hoja1!B5700</f>
        <v/>
      </c>
      <c r="B156" s="197" t="str">
        <f>[1]Hoja1!C5700</f>
        <v>0707</v>
      </c>
      <c r="C156" s="197" t="str">
        <f>[1]Hoja1!D5700</f>
        <v>47732</v>
      </c>
      <c r="D156" s="197">
        <f>[1]Hoja1!E5700</f>
        <v>429310</v>
      </c>
      <c r="E156" s="197">
        <f>[1]Hoja1!F5700</f>
        <v>47</v>
      </c>
      <c r="F156" s="198">
        <f>[1]Hoja1!G5700</f>
        <v>150</v>
      </c>
      <c r="G156" s="197">
        <f>[1]Hoja1!H5700</f>
        <v>26</v>
      </c>
      <c r="H156" s="343">
        <f t="shared" ref="H156:H161" si="14">F156*G156</f>
        <v>3900</v>
      </c>
      <c r="K156" s="58">
        <f>[1]Hoja1!I5700</f>
        <v>150</v>
      </c>
    </row>
    <row r="157" spans="1:14" s="58" customFormat="1" x14ac:dyDescent="0.3">
      <c r="A157" s="197" t="str">
        <f>[1]Hoja1!B5701</f>
        <v/>
      </c>
      <c r="B157" s="197" t="str">
        <f>[1]Hoja1!C5701</f>
        <v>0720</v>
      </c>
      <c r="C157" s="197" t="str">
        <f>[1]Hoja1!D5701</f>
        <v>47732</v>
      </c>
      <c r="D157" s="197">
        <f>[1]Hoja1!E5701</f>
        <v>429310</v>
      </c>
      <c r="E157" s="197">
        <f>[1]Hoja1!F5701</f>
        <v>47</v>
      </c>
      <c r="F157" s="198">
        <f>[1]Hoja1!G5701</f>
        <v>111</v>
      </c>
      <c r="G157" s="197">
        <v>27</v>
      </c>
      <c r="H157" s="343">
        <f t="shared" si="14"/>
        <v>2997</v>
      </c>
      <c r="K157" s="58">
        <f>[1]Hoja1!I5701</f>
        <v>111</v>
      </c>
    </row>
    <row r="158" spans="1:14" s="58" customFormat="1" x14ac:dyDescent="0.3">
      <c r="A158" s="197" t="str">
        <f>[1]Hoja1!B5702</f>
        <v/>
      </c>
      <c r="B158" s="197" t="str">
        <f>[1]Hoja1!C5702</f>
        <v>0731</v>
      </c>
      <c r="C158" s="197" t="str">
        <f>[1]Hoja1!D5702</f>
        <v>47732</v>
      </c>
      <c r="D158" s="197">
        <f>[1]Hoja1!E5702</f>
        <v>429310</v>
      </c>
      <c r="E158" s="197">
        <f>[1]Hoja1!F5702</f>
        <v>47</v>
      </c>
      <c r="F158" s="198">
        <f>[1]Hoja1!G5702</f>
        <v>153.94999999999999</v>
      </c>
      <c r="G158" s="197">
        <f>[1]Hoja1!H5702</f>
        <v>3</v>
      </c>
      <c r="H158" s="343">
        <f t="shared" si="14"/>
        <v>461.84999999999997</v>
      </c>
      <c r="K158" s="58">
        <f>[1]Hoja1!I5702</f>
        <v>153.94999999999999</v>
      </c>
    </row>
    <row r="159" spans="1:14" s="58" customFormat="1" x14ac:dyDescent="0.3">
      <c r="A159" s="197" t="str">
        <f>[1]Hoja1!B5703</f>
        <v/>
      </c>
      <c r="B159" s="197" t="str">
        <f>[1]Hoja1!C5703</f>
        <v>0733</v>
      </c>
      <c r="C159" s="197" t="str">
        <f>[1]Hoja1!D5703</f>
        <v>47732</v>
      </c>
      <c r="D159" s="197">
        <f>[1]Hoja1!E5703</f>
        <v>429310</v>
      </c>
      <c r="E159" s="197">
        <f>[1]Hoja1!F5703</f>
        <v>47</v>
      </c>
      <c r="F159" s="198">
        <f>[1]Hoja1!G5703</f>
        <v>111</v>
      </c>
      <c r="G159" s="197">
        <v>10</v>
      </c>
      <c r="H159" s="343">
        <f t="shared" si="14"/>
        <v>1110</v>
      </c>
      <c r="K159" s="58">
        <f>[1]Hoja1!I5703</f>
        <v>111</v>
      </c>
    </row>
    <row r="160" spans="1:14" s="47" customFormat="1" x14ac:dyDescent="0.3">
      <c r="A160" s="197" t="str">
        <f>[1]Hoja1!B5704</f>
        <v/>
      </c>
      <c r="B160" s="197" t="str">
        <f>[1]Hoja1!C5704</f>
        <v>0735</v>
      </c>
      <c r="C160" s="197" t="str">
        <f>[1]Hoja1!D5704</f>
        <v>47732</v>
      </c>
      <c r="D160" s="197">
        <f>[1]Hoja1!E5704</f>
        <v>429310</v>
      </c>
      <c r="E160" s="197">
        <f>[1]Hoja1!F5704</f>
        <v>47</v>
      </c>
      <c r="F160" s="198">
        <f>[1]Hoja1!G5704</f>
        <v>170</v>
      </c>
      <c r="G160" s="197">
        <f>[1]Hoja1!H5704</f>
        <v>12</v>
      </c>
      <c r="H160" s="343">
        <f t="shared" si="14"/>
        <v>2040</v>
      </c>
      <c r="K160" s="47">
        <f>[1]Hoja1!I5704</f>
        <v>170</v>
      </c>
    </row>
    <row r="161" spans="1:14" s="59" customFormat="1" x14ac:dyDescent="0.3">
      <c r="A161" s="59" t="str">
        <f>[1]Hoja1!B5705</f>
        <v/>
      </c>
      <c r="B161" s="59" t="str">
        <f>[1]Hoja1!C5705</f>
        <v>0743</v>
      </c>
      <c r="C161" s="59" t="str">
        <f>[1]Hoja1!D5705</f>
        <v>47732</v>
      </c>
      <c r="D161" s="59">
        <f>[1]Hoja1!E5705</f>
        <v>429310</v>
      </c>
      <c r="E161" s="59">
        <f>[1]Hoja1!F5705</f>
        <v>47</v>
      </c>
      <c r="F161" s="60">
        <f>[1]Hoja1!G5705</f>
        <v>150</v>
      </c>
      <c r="G161" s="59">
        <f>[1]Hoja1!H5705</f>
        <v>3</v>
      </c>
      <c r="H161" s="343">
        <f t="shared" si="14"/>
        <v>450</v>
      </c>
      <c r="K161" s="59">
        <f>[1]Hoja1!I5705</f>
        <v>150</v>
      </c>
    </row>
    <row r="162" spans="1:14" s="59" customFormat="1" x14ac:dyDescent="0.3">
      <c r="B162" s="23"/>
      <c r="C162" s="8"/>
      <c r="F162" s="12"/>
      <c r="G162" s="12"/>
      <c r="H162" s="12"/>
      <c r="I162" s="12"/>
      <c r="J162" s="12"/>
      <c r="K162" s="12"/>
      <c r="L162" s="12"/>
      <c r="M162" s="12"/>
      <c r="N162" s="12"/>
    </row>
    <row r="163" spans="1:14" s="59" customFormat="1" x14ac:dyDescent="0.3">
      <c r="A163" s="199" t="str">
        <f>[1]Hoja1!B5706</f>
        <v>0225</v>
      </c>
      <c r="B163" s="199" t="str">
        <f>[1]Hoja1!C5706</f>
        <v>Guantes</v>
      </c>
      <c r="C163" s="8" t="str">
        <f>[1]Hoja1!D5706</f>
        <v/>
      </c>
      <c r="D163" s="199"/>
      <c r="E163" s="199"/>
      <c r="F163" s="22">
        <f>GEOMEAN(F164:F166)</f>
        <v>0.2</v>
      </c>
      <c r="G163" s="22">
        <f>SUM(G164:G166)</f>
        <v>3074</v>
      </c>
      <c r="H163" s="22">
        <f>SUM(H164:H166)</f>
        <v>497.3</v>
      </c>
      <c r="I163" s="22">
        <f>(H163/($H$8)*100)</f>
        <v>0.60802002003421685</v>
      </c>
      <c r="K163" s="22">
        <f>GEOMEAN(K164:K166)</f>
        <v>0.2</v>
      </c>
    </row>
    <row r="164" spans="1:14" s="59" customFormat="1" x14ac:dyDescent="0.3">
      <c r="A164" s="59" t="str">
        <f>[1]Hoja1!B5707</f>
        <v/>
      </c>
      <c r="B164" s="59" t="str">
        <f>[1]Hoja1!C5707</f>
        <v>0707</v>
      </c>
      <c r="C164" s="8" t="str">
        <f>[1]Hoja1!D5707</f>
        <v>47732</v>
      </c>
      <c r="D164" s="59">
        <f>[1]Hoja1!E5707</f>
        <v>300212</v>
      </c>
      <c r="E164" s="59">
        <f>[1]Hoja1!F5707</f>
        <v>24</v>
      </c>
      <c r="F164" s="60">
        <f>[1]Hoja1!G5707</f>
        <v>0.16</v>
      </c>
      <c r="G164" s="59">
        <f>[1]Hoja1!H5707</f>
        <v>3000</v>
      </c>
      <c r="H164" s="343">
        <f t="shared" ref="H164:H166" si="15">F164*G164</f>
        <v>480</v>
      </c>
      <c r="K164" s="59">
        <f>[1]Hoja1!I5707</f>
        <v>0.16</v>
      </c>
    </row>
    <row r="165" spans="1:14" s="61" customFormat="1" x14ac:dyDescent="0.3">
      <c r="A165" s="61" t="str">
        <f>[1]Hoja1!B5708</f>
        <v/>
      </c>
      <c r="B165" s="435" t="str">
        <f>[1]Hoja1!C5708</f>
        <v>0739</v>
      </c>
      <c r="C165" s="8" t="str">
        <f>[1]Hoja1!D5708</f>
        <v>47732</v>
      </c>
      <c r="D165" s="61">
        <f>[1]Hoja1!E5708</f>
        <v>300212</v>
      </c>
      <c r="E165" s="61">
        <f>[1]Hoja1!F5708</f>
        <v>24</v>
      </c>
      <c r="F165" s="430">
        <f>[1]Hoja1!G5708</f>
        <v>0.25</v>
      </c>
      <c r="G165" s="430">
        <f>[1]Hoja1!H5708</f>
        <v>50</v>
      </c>
      <c r="H165" s="343">
        <f t="shared" si="15"/>
        <v>12.5</v>
      </c>
      <c r="I165" s="430"/>
      <c r="J165" s="430"/>
      <c r="K165" s="430">
        <f>[1]Hoja1!I5708</f>
        <v>0.25</v>
      </c>
      <c r="L165" s="12"/>
      <c r="M165" s="12"/>
      <c r="N165" s="12"/>
    </row>
    <row r="166" spans="1:14" s="199" customFormat="1" x14ac:dyDescent="0.3">
      <c r="A166" s="200" t="str">
        <f>[1]Hoja1!B5709</f>
        <v/>
      </c>
      <c r="B166" s="200" t="str">
        <f>[1]Hoja1!C5709</f>
        <v>0743</v>
      </c>
      <c r="C166" s="200" t="str">
        <f>[1]Hoja1!D5709</f>
        <v>47732</v>
      </c>
      <c r="D166" s="200">
        <f>[1]Hoja1!E5709</f>
        <v>300212</v>
      </c>
      <c r="E166" s="200">
        <f>[1]Hoja1!F5709</f>
        <v>24</v>
      </c>
      <c r="F166" s="201">
        <f>[1]Hoja1!G5709</f>
        <v>0.2</v>
      </c>
      <c r="G166" s="200">
        <f>[1]Hoja1!H5709</f>
        <v>24</v>
      </c>
      <c r="H166" s="343">
        <f t="shared" si="15"/>
        <v>4.8000000000000007</v>
      </c>
      <c r="I166" s="12"/>
      <c r="J166" s="12"/>
      <c r="K166" s="199">
        <f>[1]Hoja1!I5709</f>
        <v>0.2</v>
      </c>
      <c r="L166" s="12"/>
      <c r="M166" s="12"/>
      <c r="N166" s="12"/>
    </row>
    <row r="167" spans="1:14" s="199" customFormat="1" x14ac:dyDescent="0.3">
      <c r="A167" s="200" t="s">
        <v>18</v>
      </c>
      <c r="B167" s="200"/>
      <c r="C167" s="200"/>
      <c r="D167" s="200"/>
      <c r="E167" s="200"/>
      <c r="F167" s="201"/>
      <c r="G167" s="200"/>
      <c r="I167" s="12"/>
      <c r="J167" s="12"/>
      <c r="K167" s="201"/>
      <c r="L167" s="12"/>
      <c r="M167" s="12"/>
      <c r="N167" s="12"/>
    </row>
    <row r="168" spans="1:14" s="199" customFormat="1" x14ac:dyDescent="0.3">
      <c r="A168" s="200" t="str">
        <f>[1]Hoja1!B5710</f>
        <v>0236</v>
      </c>
      <c r="B168" s="200" t="str">
        <f>[1]Hoja1!C5710</f>
        <v>Abonadora manual</v>
      </c>
      <c r="C168" s="200" t="str">
        <f>[1]Hoja1!D5710</f>
        <v/>
      </c>
      <c r="D168" s="200"/>
      <c r="E168" s="200"/>
      <c r="F168" s="22">
        <f>GEOMEAN(F169:F170)</f>
        <v>47.099761145891179</v>
      </c>
      <c r="G168" s="22">
        <f>SUM(G169:G171)</f>
        <v>5</v>
      </c>
      <c r="H168" s="22">
        <f>SUM(H169:H170)</f>
        <v>235.65</v>
      </c>
      <c r="I168" s="22">
        <f>(H168/($H$8)*100)</f>
        <v>0.28811566000615962</v>
      </c>
      <c r="J168" s="12"/>
      <c r="K168" s="22">
        <f>GEOMEAN(K169:K170)</f>
        <v>47.099761145891179</v>
      </c>
      <c r="L168" s="12"/>
      <c r="M168" s="12"/>
      <c r="N168" s="12"/>
    </row>
    <row r="169" spans="1:14" s="199" customFormat="1" x14ac:dyDescent="0.3">
      <c r="A169" s="200" t="str">
        <f>[1]Hoja1!B5711</f>
        <v/>
      </c>
      <c r="B169" s="200" t="str">
        <f>[1]Hoja1!C5711</f>
        <v>0731</v>
      </c>
      <c r="C169" s="200" t="str">
        <f>[1]Hoja1!D5711</f>
        <v>47732</v>
      </c>
      <c r="D169" s="200">
        <f>[1]Hoja1!E5711</f>
        <v>380210</v>
      </c>
      <c r="E169" s="200">
        <f>[1]Hoja1!F5711</f>
        <v>7</v>
      </c>
      <c r="F169" s="201">
        <v>46.95</v>
      </c>
      <c r="G169" s="200">
        <f>[1]Hoja1!H5711</f>
        <v>2</v>
      </c>
      <c r="H169" s="343">
        <f t="shared" ref="H169:H170" si="16">F169*G169</f>
        <v>93.9</v>
      </c>
      <c r="I169" s="12"/>
      <c r="J169" s="12"/>
      <c r="K169" s="199">
        <v>46.95</v>
      </c>
      <c r="L169" s="12"/>
      <c r="M169" s="12"/>
      <c r="N169" s="12"/>
    </row>
    <row r="170" spans="1:14" s="59" customFormat="1" x14ac:dyDescent="0.3">
      <c r="A170" s="200" t="str">
        <f>[1]Hoja1!B5712</f>
        <v/>
      </c>
      <c r="B170" s="200" t="str">
        <f>[1]Hoja1!C5712</f>
        <v>0739</v>
      </c>
      <c r="C170" s="200" t="str">
        <f>[1]Hoja1!D5712</f>
        <v>47732</v>
      </c>
      <c r="D170" s="200">
        <f>[1]Hoja1!E5712</f>
        <v>380210</v>
      </c>
      <c r="E170" s="200">
        <f>[1]Hoja1!F5712</f>
        <v>7</v>
      </c>
      <c r="F170" s="201">
        <v>47.25</v>
      </c>
      <c r="G170" s="200">
        <f>[1]Hoja1!H5712</f>
        <v>3</v>
      </c>
      <c r="H170" s="343">
        <f t="shared" si="16"/>
        <v>141.75</v>
      </c>
      <c r="K170" s="59">
        <v>47.25</v>
      </c>
    </row>
    <row r="171" spans="1:14" s="59" customFormat="1" x14ac:dyDescent="0.3">
      <c r="A171" s="200" t="s">
        <v>18</v>
      </c>
      <c r="B171" s="200"/>
      <c r="C171" s="200"/>
      <c r="D171" s="200"/>
      <c r="E171" s="200"/>
      <c r="F171" s="201"/>
      <c r="G171" s="200"/>
      <c r="K171" s="201"/>
    </row>
    <row r="172" spans="1:14" s="59" customFormat="1" x14ac:dyDescent="0.3">
      <c r="A172" s="200" t="str">
        <f>[1]Hoja1!B5713</f>
        <v>0237</v>
      </c>
      <c r="B172" s="200" t="str">
        <f>[1]Hoja1!C5713</f>
        <v>Palas cortas</v>
      </c>
      <c r="C172" s="200" t="str">
        <f>[1]Hoja1!D5713</f>
        <v/>
      </c>
      <c r="D172" s="200"/>
      <c r="E172" s="200"/>
      <c r="F172" s="22">
        <f>GEOMEAN(F173:F187)</f>
        <v>8.5065881114574982</v>
      </c>
      <c r="G172" s="22">
        <f>SUM(G173:G187)</f>
        <v>254</v>
      </c>
      <c r="H172" s="22">
        <f>SUM(H173:H187)</f>
        <v>2211.3000000000002</v>
      </c>
      <c r="I172" s="22">
        <f>(H172/($H$8)*100)</f>
        <v>2.7036289368623843</v>
      </c>
      <c r="K172" s="22">
        <f>GEOMEAN(K173:K187)</f>
        <v>8.5065881114574982</v>
      </c>
    </row>
    <row r="173" spans="1:14" s="59" customFormat="1" x14ac:dyDescent="0.3">
      <c r="A173" s="200" t="str">
        <f>[1]Hoja1!B5714</f>
        <v/>
      </c>
      <c r="B173" s="200" t="str">
        <f>[1]Hoja1!C5714</f>
        <v>0701</v>
      </c>
      <c r="C173" s="200" t="str">
        <f>[1]Hoja1!D5714</f>
        <v>47732</v>
      </c>
      <c r="D173" s="200">
        <f>[1]Hoja1!E5714</f>
        <v>429211</v>
      </c>
      <c r="E173" s="200">
        <f>[1]Hoja1!F5714</f>
        <v>7</v>
      </c>
      <c r="F173" s="201">
        <f>[1]Hoja1!G5714</f>
        <v>8.9499999999999993</v>
      </c>
      <c r="G173" s="200">
        <f>[1]Hoja1!H5714</f>
        <v>24</v>
      </c>
      <c r="H173" s="343">
        <f t="shared" ref="H173:H187" si="17">F173*G173</f>
        <v>214.79999999999998</v>
      </c>
      <c r="K173" s="59">
        <f>[1]Hoja1!I5714</f>
        <v>8.9499999999999993</v>
      </c>
    </row>
    <row r="174" spans="1:14" s="62" customFormat="1" x14ac:dyDescent="0.3">
      <c r="A174" s="62" t="str">
        <f>[1]Hoja1!B5715</f>
        <v/>
      </c>
      <c r="B174" s="62" t="str">
        <f>[1]Hoja1!C5715</f>
        <v>0707</v>
      </c>
      <c r="C174" s="62" t="str">
        <f>[1]Hoja1!D5715</f>
        <v>47732</v>
      </c>
      <c r="D174" s="62">
        <f>[1]Hoja1!E5715</f>
        <v>429211</v>
      </c>
      <c r="E174" s="62">
        <f>[1]Hoja1!F5715</f>
        <v>7</v>
      </c>
      <c r="F174" s="63">
        <f>[1]Hoja1!G5715</f>
        <v>8.5</v>
      </c>
      <c r="G174" s="62">
        <f>[1]Hoja1!H5715</f>
        <v>24</v>
      </c>
      <c r="H174" s="343">
        <f t="shared" si="17"/>
        <v>204</v>
      </c>
      <c r="K174" s="62">
        <f>[1]Hoja1!I5715</f>
        <v>8.5</v>
      </c>
    </row>
    <row r="175" spans="1:14" s="62" customFormat="1" x14ac:dyDescent="0.3">
      <c r="A175" s="62" t="str">
        <f>[1]Hoja1!B5716</f>
        <v/>
      </c>
      <c r="B175" s="435" t="str">
        <f>[1]Hoja1!C5716</f>
        <v>0709</v>
      </c>
      <c r="C175" s="8" t="str">
        <f>[1]Hoja1!D5716</f>
        <v>47732</v>
      </c>
      <c r="D175" s="62">
        <f>[1]Hoja1!E5716</f>
        <v>429211</v>
      </c>
      <c r="E175" s="62">
        <f>[1]Hoja1!F5716</f>
        <v>7</v>
      </c>
      <c r="F175" s="430">
        <f>[1]Hoja1!G5716</f>
        <v>6.65</v>
      </c>
      <c r="G175" s="430">
        <f>[1]Hoja1!H5716</f>
        <v>10</v>
      </c>
      <c r="H175" s="343">
        <f t="shared" si="17"/>
        <v>66.5</v>
      </c>
      <c r="I175" s="12"/>
      <c r="J175" s="12"/>
      <c r="K175" s="430">
        <f>[1]Hoja1!I5716</f>
        <v>6.65</v>
      </c>
      <c r="L175" s="12"/>
      <c r="M175" s="12"/>
      <c r="N175" s="12"/>
    </row>
    <row r="176" spans="1:14" s="62" customFormat="1" x14ac:dyDescent="0.3">
      <c r="A176" s="202" t="str">
        <f>[1]Hoja1!B5717</f>
        <v/>
      </c>
      <c r="B176" s="202" t="str">
        <f>[1]Hoja1!C5717</f>
        <v>0716</v>
      </c>
      <c r="C176" s="202" t="str">
        <f>[1]Hoja1!D5717</f>
        <v>47732</v>
      </c>
      <c r="D176" s="202">
        <f>[1]Hoja1!E5717</f>
        <v>429211</v>
      </c>
      <c r="E176" s="202">
        <v>7</v>
      </c>
      <c r="F176" s="203">
        <f>[1]Hoja1!G5717</f>
        <v>8</v>
      </c>
      <c r="G176" s="202">
        <f>[1]Hoja1!H5717</f>
        <v>50</v>
      </c>
      <c r="H176" s="343">
        <f t="shared" si="17"/>
        <v>400</v>
      </c>
      <c r="K176" s="62">
        <f>[1]Hoja1!I5717</f>
        <v>8</v>
      </c>
    </row>
    <row r="177" spans="1:14" s="62" customFormat="1" x14ac:dyDescent="0.3">
      <c r="A177" s="202" t="str">
        <f>[1]Hoja1!B5718</f>
        <v/>
      </c>
      <c r="B177" s="202" t="str">
        <f>[1]Hoja1!C5718</f>
        <v>0717</v>
      </c>
      <c r="C177" s="202" t="str">
        <f>[1]Hoja1!D5718</f>
        <v>47732</v>
      </c>
      <c r="D177" s="202">
        <f>[1]Hoja1!E5718</f>
        <v>429211</v>
      </c>
      <c r="E177" s="202">
        <f>[1]Hoja1!F5718</f>
        <v>7</v>
      </c>
      <c r="F177" s="203">
        <f>[1]Hoja1!G5718</f>
        <v>7.5</v>
      </c>
      <c r="G177" s="202">
        <v>10</v>
      </c>
      <c r="H177" s="343">
        <f t="shared" si="17"/>
        <v>75</v>
      </c>
      <c r="K177" s="62">
        <f>[1]Hoja1!I5718</f>
        <v>7.5</v>
      </c>
    </row>
    <row r="178" spans="1:14" s="62" customFormat="1" x14ac:dyDescent="0.3">
      <c r="A178" s="202" t="str">
        <f>[1]Hoja1!B5719</f>
        <v/>
      </c>
      <c r="B178" s="202" t="str">
        <f>[1]Hoja1!C5719</f>
        <v>0720</v>
      </c>
      <c r="C178" s="202" t="str">
        <f>[1]Hoja1!D5719</f>
        <v>47732</v>
      </c>
      <c r="D178" s="202">
        <f>[1]Hoja1!E5719</f>
        <v>429211</v>
      </c>
      <c r="E178" s="202">
        <f>[1]Hoja1!F5719</f>
        <v>7</v>
      </c>
      <c r="F178" s="203">
        <f>[1]Hoja1!G5719</f>
        <v>8.15</v>
      </c>
      <c r="G178" s="202">
        <v>11</v>
      </c>
      <c r="H178" s="343">
        <f t="shared" si="17"/>
        <v>89.65</v>
      </c>
      <c r="K178" s="62">
        <f>[1]Hoja1!I5719</f>
        <v>8.15</v>
      </c>
    </row>
    <row r="179" spans="1:14" s="62" customFormat="1" x14ac:dyDescent="0.3">
      <c r="A179" s="202" t="str">
        <f>[1]Hoja1!B5720</f>
        <v/>
      </c>
      <c r="B179" s="202" t="str">
        <f>[1]Hoja1!C5720</f>
        <v>0722</v>
      </c>
      <c r="C179" s="202" t="str">
        <f>[1]Hoja1!D5720</f>
        <v>47732</v>
      </c>
      <c r="D179" s="202">
        <f>[1]Hoja1!E5720</f>
        <v>429211</v>
      </c>
      <c r="E179" s="202">
        <f>[1]Hoja1!F5720</f>
        <v>7</v>
      </c>
      <c r="F179" s="203">
        <f>[1]Hoja1!G5720</f>
        <v>5.95</v>
      </c>
      <c r="G179" s="202">
        <v>6</v>
      </c>
      <c r="H179" s="343">
        <f t="shared" si="17"/>
        <v>35.700000000000003</v>
      </c>
      <c r="K179" s="62">
        <f>[1]Hoja1!I5720</f>
        <v>5.95</v>
      </c>
    </row>
    <row r="180" spans="1:14" s="59" customFormat="1" x14ac:dyDescent="0.3">
      <c r="A180" s="59" t="str">
        <f>[1]Hoja1!B5721</f>
        <v/>
      </c>
      <c r="B180" s="59" t="str">
        <f>[1]Hoja1!C5721</f>
        <v>0726</v>
      </c>
      <c r="C180" s="59" t="str">
        <f>[1]Hoja1!D5721</f>
        <v>46632</v>
      </c>
      <c r="D180" s="59">
        <f>[1]Hoja1!E5721</f>
        <v>429211</v>
      </c>
      <c r="E180" s="59">
        <f>[1]Hoja1!F5721</f>
        <v>7</v>
      </c>
      <c r="F180" s="60">
        <f>[1]Hoja1!G5721</f>
        <v>9.6999999999999993</v>
      </c>
      <c r="G180" s="59">
        <f>[1]Hoja1!H5721</f>
        <v>8</v>
      </c>
      <c r="H180" s="343">
        <f t="shared" si="17"/>
        <v>77.599999999999994</v>
      </c>
      <c r="K180" s="59">
        <f>[1]Hoja1!I5721</f>
        <v>9.6999999999999993</v>
      </c>
    </row>
    <row r="181" spans="1:14" s="64" customFormat="1" x14ac:dyDescent="0.3">
      <c r="A181" s="64" t="str">
        <f>[1]Hoja1!B5722</f>
        <v/>
      </c>
      <c r="B181" s="435" t="str">
        <f>[1]Hoja1!C5722</f>
        <v>0727</v>
      </c>
      <c r="C181" s="8" t="str">
        <f>[1]Hoja1!D5722</f>
        <v>47732</v>
      </c>
      <c r="D181" s="64">
        <f>[1]Hoja1!E5722</f>
        <v>429211</v>
      </c>
      <c r="E181" s="64">
        <f>[1]Hoja1!F5722</f>
        <v>7</v>
      </c>
      <c r="F181" s="430">
        <v>10</v>
      </c>
      <c r="G181" s="430">
        <v>3</v>
      </c>
      <c r="H181" s="343">
        <f t="shared" si="17"/>
        <v>30</v>
      </c>
      <c r="I181" s="12"/>
      <c r="J181" s="12"/>
      <c r="K181" s="430">
        <v>10</v>
      </c>
      <c r="L181" s="12"/>
      <c r="M181" s="12"/>
      <c r="N181" s="12"/>
    </row>
    <row r="182" spans="1:14" s="64" customFormat="1" x14ac:dyDescent="0.3">
      <c r="A182" s="204" t="str">
        <f>[1]Hoja1!B5723</f>
        <v/>
      </c>
      <c r="B182" s="204" t="str">
        <f>[1]Hoja1!C5723</f>
        <v>0733</v>
      </c>
      <c r="C182" s="204" t="str">
        <f>[1]Hoja1!D5723</f>
        <v>47732</v>
      </c>
      <c r="D182" s="204">
        <f>[1]Hoja1!E5723</f>
        <v>429211</v>
      </c>
      <c r="E182" s="204">
        <f>[1]Hoja1!F5723</f>
        <v>7</v>
      </c>
      <c r="F182" s="205">
        <f>[1]Hoja1!G5723</f>
        <v>8.15</v>
      </c>
      <c r="G182" s="204">
        <v>11</v>
      </c>
      <c r="H182" s="343">
        <f t="shared" si="17"/>
        <v>89.65</v>
      </c>
      <c r="I182" s="12"/>
      <c r="J182" s="12"/>
      <c r="K182" s="64">
        <f>[1]Hoja1!I5723</f>
        <v>8.15</v>
      </c>
      <c r="L182" s="12"/>
      <c r="M182" s="12"/>
      <c r="N182" s="12"/>
    </row>
    <row r="183" spans="1:14" s="64" customFormat="1" x14ac:dyDescent="0.3">
      <c r="A183" s="204" t="str">
        <f>[1]Hoja1!B5724</f>
        <v/>
      </c>
      <c r="B183" s="204" t="str">
        <f>[1]Hoja1!C5724</f>
        <v>0735</v>
      </c>
      <c r="C183" s="204" t="str">
        <f>[1]Hoja1!D5724</f>
        <v>47732</v>
      </c>
      <c r="D183" s="204">
        <f>[1]Hoja1!E5724</f>
        <v>429211</v>
      </c>
      <c r="E183" s="204">
        <f>[1]Hoja1!F5724</f>
        <v>7</v>
      </c>
      <c r="F183" s="205">
        <f>[1]Hoja1!G5724</f>
        <v>9.9499999999999993</v>
      </c>
      <c r="G183" s="204">
        <f>[1]Hoja1!H5724</f>
        <v>12</v>
      </c>
      <c r="H183" s="343">
        <f t="shared" si="17"/>
        <v>119.39999999999999</v>
      </c>
      <c r="I183" s="12"/>
      <c r="J183" s="12"/>
      <c r="K183" s="64">
        <f>[1]Hoja1!I5724</f>
        <v>9.9499999999999993</v>
      </c>
      <c r="L183" s="12"/>
      <c r="M183" s="12"/>
      <c r="N183" s="12"/>
    </row>
    <row r="184" spans="1:14" s="64" customFormat="1" x14ac:dyDescent="0.3">
      <c r="A184" s="204" t="str">
        <f>[1]Hoja1!B5725</f>
        <v/>
      </c>
      <c r="B184" s="204" t="str">
        <f>[1]Hoja1!C5725</f>
        <v>0742</v>
      </c>
      <c r="C184" s="204" t="str">
        <f>[1]Hoja1!D5725</f>
        <v>47732</v>
      </c>
      <c r="D184" s="204">
        <f>[1]Hoja1!E5725</f>
        <v>429211</v>
      </c>
      <c r="E184" s="204">
        <f>[1]Hoja1!F5725</f>
        <v>7</v>
      </c>
      <c r="F184" s="205">
        <f>[1]Hoja1!G5725</f>
        <v>8.5</v>
      </c>
      <c r="G184" s="204">
        <f>[1]Hoja1!H5725</f>
        <v>12</v>
      </c>
      <c r="H184" s="343">
        <f t="shared" si="17"/>
        <v>102</v>
      </c>
      <c r="I184" s="12"/>
      <c r="J184" s="12"/>
      <c r="K184" s="64">
        <f>[1]Hoja1!I5725</f>
        <v>8.5</v>
      </c>
      <c r="L184" s="12"/>
      <c r="M184" s="12"/>
      <c r="N184" s="12"/>
    </row>
    <row r="185" spans="1:14" s="64" customFormat="1" x14ac:dyDescent="0.3">
      <c r="A185" s="204" t="str">
        <f>[1]Hoja1!B5726</f>
        <v/>
      </c>
      <c r="B185" s="204" t="str">
        <f>[1]Hoja1!C5726</f>
        <v>0743</v>
      </c>
      <c r="C185" s="204" t="str">
        <f>[1]Hoja1!D5726</f>
        <v>47732</v>
      </c>
      <c r="D185" s="204">
        <f>[1]Hoja1!E5726</f>
        <v>429211</v>
      </c>
      <c r="E185" s="204">
        <f>[1]Hoja1!F5726</f>
        <v>7</v>
      </c>
      <c r="F185" s="205">
        <f>[1]Hoja1!G5726</f>
        <v>9.5</v>
      </c>
      <c r="G185" s="204">
        <f>[1]Hoja1!H5726</f>
        <v>12</v>
      </c>
      <c r="H185" s="343">
        <f t="shared" si="17"/>
        <v>114</v>
      </c>
      <c r="I185" s="12"/>
      <c r="J185" s="12"/>
      <c r="K185" s="64">
        <f>[1]Hoja1!I5726</f>
        <v>9.5</v>
      </c>
      <c r="L185" s="12"/>
      <c r="M185" s="12"/>
      <c r="N185" s="12"/>
    </row>
    <row r="186" spans="1:14" s="64" customFormat="1" x14ac:dyDescent="0.3">
      <c r="A186" s="204" t="str">
        <f>[1]Hoja1!B5727</f>
        <v/>
      </c>
      <c r="B186" s="204" t="str">
        <f>[1]Hoja1!C5727</f>
        <v>0744</v>
      </c>
      <c r="C186" s="204" t="str">
        <f>[1]Hoja1!D5727</f>
        <v>47732</v>
      </c>
      <c r="D186" s="204">
        <f>[1]Hoja1!E5727</f>
        <v>429211</v>
      </c>
      <c r="E186" s="204">
        <f>[1]Hoja1!F5727</f>
        <v>7</v>
      </c>
      <c r="F186" s="205">
        <f>[1]Hoja1!G5727</f>
        <v>9.9499999999999993</v>
      </c>
      <c r="G186" s="204">
        <f>[1]Hoja1!H5727</f>
        <v>30</v>
      </c>
      <c r="H186" s="343">
        <f t="shared" si="17"/>
        <v>298.5</v>
      </c>
      <c r="I186" s="12"/>
      <c r="J186" s="12"/>
      <c r="K186" s="64">
        <f>[1]Hoja1!I5727</f>
        <v>9.9499999999999993</v>
      </c>
      <c r="L186" s="12"/>
      <c r="M186" s="12"/>
      <c r="N186" s="12"/>
    </row>
    <row r="187" spans="1:14" s="64" customFormat="1" x14ac:dyDescent="0.3">
      <c r="A187" s="204" t="str">
        <f>[1]Hoja1!B5728</f>
        <v/>
      </c>
      <c r="B187" s="204" t="str">
        <f>[1]Hoja1!C5728</f>
        <v>0745</v>
      </c>
      <c r="C187" s="204" t="str">
        <f>[1]Hoja1!D5728</f>
        <v>47732</v>
      </c>
      <c r="D187" s="204">
        <f>[1]Hoja1!E5728</f>
        <v>429211</v>
      </c>
      <c r="E187" s="204">
        <f>[1]Hoja1!F5728</f>
        <v>7</v>
      </c>
      <c r="F187" s="205">
        <f>[1]Hoja1!G5728</f>
        <v>9.5</v>
      </c>
      <c r="G187" s="204">
        <v>31</v>
      </c>
      <c r="H187" s="343">
        <f t="shared" si="17"/>
        <v>294.5</v>
      </c>
      <c r="I187" s="12"/>
      <c r="J187" s="12"/>
      <c r="K187" s="64">
        <f>[1]Hoja1!I5728</f>
        <v>9.5</v>
      </c>
      <c r="L187" s="12"/>
      <c r="M187" s="12"/>
      <c r="N187" s="12"/>
    </row>
    <row r="188" spans="1:14" s="64" customFormat="1" x14ac:dyDescent="0.3">
      <c r="A188" s="204" t="s">
        <v>18</v>
      </c>
      <c r="B188" s="204"/>
      <c r="C188" s="204"/>
      <c r="D188" s="204"/>
      <c r="E188" s="204"/>
      <c r="F188" s="205"/>
      <c r="G188" s="204"/>
      <c r="I188" s="12"/>
      <c r="J188" s="12"/>
      <c r="K188" s="205"/>
      <c r="L188" s="12"/>
      <c r="M188" s="12"/>
      <c r="N188" s="12"/>
    </row>
    <row r="189" spans="1:14" s="64" customFormat="1" x14ac:dyDescent="0.3">
      <c r="A189" s="204" t="str">
        <f>[1]Hoja1!B5729</f>
        <v>0238</v>
      </c>
      <c r="B189" s="204" t="str">
        <f>[1]Hoja1!C5729</f>
        <v>Palas largas</v>
      </c>
      <c r="C189" s="204" t="str">
        <f>[1]Hoja1!D5729</f>
        <v/>
      </c>
      <c r="D189" s="204"/>
      <c r="E189" s="204"/>
      <c r="F189" s="22">
        <f>GEOMEAN(F190:F199)</f>
        <v>9.7628414800016792</v>
      </c>
      <c r="G189" s="22">
        <f>SUM(G190:G199)</f>
        <v>78</v>
      </c>
      <c r="H189" s="22">
        <f>SUM(H190:H199)</f>
        <v>726.82999999999993</v>
      </c>
      <c r="I189" s="22">
        <f>(H189/($H$8)*100)</f>
        <v>0.88865310911214501</v>
      </c>
      <c r="J189" s="12"/>
      <c r="K189" s="22">
        <f>GEOMEAN(K190:K199)</f>
        <v>9.8667981164645138</v>
      </c>
      <c r="L189" s="12"/>
      <c r="M189" s="12"/>
      <c r="N189" s="12"/>
    </row>
    <row r="190" spans="1:14" s="64" customFormat="1" x14ac:dyDescent="0.3">
      <c r="A190" s="204" t="str">
        <f>[1]Hoja1!B5730</f>
        <v/>
      </c>
      <c r="B190" s="204" t="str">
        <f>[1]Hoja1!C5730</f>
        <v>0701</v>
      </c>
      <c r="C190" s="204" t="str">
        <f>[1]Hoja1!D5730</f>
        <v>47732</v>
      </c>
      <c r="D190" s="204">
        <f>[1]Hoja1!E5730</f>
        <v>429211</v>
      </c>
      <c r="E190" s="204">
        <f>[1]Hoja1!F5730</f>
        <v>7</v>
      </c>
      <c r="F190" s="205">
        <f>[1]Hoja1!G5730</f>
        <v>8.9499999999999993</v>
      </c>
      <c r="G190" s="204">
        <f>[1]Hoja1!H5730</f>
        <v>6</v>
      </c>
      <c r="H190" s="343">
        <f t="shared" ref="H190:H199" si="18">F190*G190</f>
        <v>53.699999999999996</v>
      </c>
      <c r="I190" s="12"/>
      <c r="J190" s="12"/>
      <c r="K190" s="64">
        <f>[1]Hoja1!I5730</f>
        <v>9.9499999999999993</v>
      </c>
      <c r="L190" s="12"/>
      <c r="M190" s="12"/>
      <c r="N190" s="12"/>
    </row>
    <row r="191" spans="1:14" s="64" customFormat="1" x14ac:dyDescent="0.3">
      <c r="A191" s="204" t="str">
        <f>[1]Hoja1!B5731</f>
        <v/>
      </c>
      <c r="B191" s="204" t="str">
        <f>[1]Hoja1!C5731</f>
        <v>0709</v>
      </c>
      <c r="C191" s="204" t="str">
        <f>[1]Hoja1!D5731</f>
        <v>47732</v>
      </c>
      <c r="D191" s="204">
        <f>[1]Hoja1!E5731</f>
        <v>429211</v>
      </c>
      <c r="E191" s="204">
        <f>[1]Hoja1!F5731</f>
        <v>7</v>
      </c>
      <c r="F191" s="205">
        <f>[1]Hoja1!G5731</f>
        <v>9.9499999999999993</v>
      </c>
      <c r="G191" s="204">
        <f>[1]Hoja1!H5731</f>
        <v>10</v>
      </c>
      <c r="H191" s="343">
        <f t="shared" si="18"/>
        <v>99.5</v>
      </c>
      <c r="I191" s="12"/>
      <c r="J191" s="12"/>
      <c r="K191" s="64">
        <f>[1]Hoja1!I5731</f>
        <v>9.9499999999999993</v>
      </c>
      <c r="L191" s="12"/>
      <c r="M191" s="12"/>
      <c r="N191" s="12"/>
    </row>
    <row r="192" spans="1:14" s="64" customFormat="1" x14ac:dyDescent="0.3">
      <c r="A192" s="204" t="str">
        <f>[1]Hoja1!B5732</f>
        <v/>
      </c>
      <c r="B192" s="204" t="str">
        <f>[1]Hoja1!C5732</f>
        <v>0720</v>
      </c>
      <c r="C192" s="204" t="str">
        <f>[1]Hoja1!D5732</f>
        <v>47732</v>
      </c>
      <c r="D192" s="204">
        <f>[1]Hoja1!E5732</f>
        <v>429211</v>
      </c>
      <c r="E192" s="204">
        <f>[1]Hoja1!F5732</f>
        <v>7</v>
      </c>
      <c r="F192" s="205">
        <f>[1]Hoja1!G5732</f>
        <v>8.23</v>
      </c>
      <c r="G192" s="204">
        <v>11</v>
      </c>
      <c r="H192" s="343">
        <f t="shared" si="18"/>
        <v>90.53</v>
      </c>
      <c r="I192" s="12"/>
      <c r="J192" s="12"/>
      <c r="K192" s="64">
        <f>[1]Hoja1!I5732</f>
        <v>8.23</v>
      </c>
      <c r="L192" s="12"/>
      <c r="M192" s="12"/>
      <c r="N192" s="12"/>
    </row>
    <row r="193" spans="1:14" s="64" customFormat="1" x14ac:dyDescent="0.3">
      <c r="A193" s="204" t="str">
        <f>[1]Hoja1!B5733</f>
        <v/>
      </c>
      <c r="B193" s="204" t="str">
        <f>[1]Hoja1!C5733</f>
        <v>0726</v>
      </c>
      <c r="C193" s="204" t="str">
        <f>[1]Hoja1!D5733</f>
        <v>46632</v>
      </c>
      <c r="D193" s="204">
        <f>[1]Hoja1!E5733</f>
        <v>429211</v>
      </c>
      <c r="E193" s="204">
        <f>[1]Hoja1!F5733</f>
        <v>7</v>
      </c>
      <c r="F193" s="205">
        <f>[1]Hoja1!G5733</f>
        <v>9.8000000000000007</v>
      </c>
      <c r="G193" s="204">
        <f>[1]Hoja1!H5733</f>
        <v>6</v>
      </c>
      <c r="H193" s="343">
        <f t="shared" si="18"/>
        <v>58.800000000000004</v>
      </c>
      <c r="I193" s="12"/>
      <c r="J193" s="12"/>
      <c r="K193" s="64">
        <f>[1]Hoja1!I5733</f>
        <v>9.8000000000000007</v>
      </c>
      <c r="L193" s="12"/>
      <c r="M193" s="12"/>
      <c r="N193" s="12"/>
    </row>
    <row r="194" spans="1:14" s="64" customFormat="1" x14ac:dyDescent="0.3">
      <c r="A194" s="204" t="str">
        <f>[1]Hoja1!B5734</f>
        <v/>
      </c>
      <c r="B194" s="204" t="str">
        <f>[1]Hoja1!C5734</f>
        <v>0727</v>
      </c>
      <c r="C194" s="204" t="str">
        <f>[1]Hoja1!D5734</f>
        <v>47732</v>
      </c>
      <c r="D194" s="204">
        <f>[1]Hoja1!E5734</f>
        <v>429211</v>
      </c>
      <c r="E194" s="204">
        <f>[1]Hoja1!F5734</f>
        <v>7</v>
      </c>
      <c r="F194" s="205">
        <f>[1]Hoja1!G5734</f>
        <v>16.600000000000001</v>
      </c>
      <c r="G194" s="204">
        <v>2</v>
      </c>
      <c r="H194" s="343">
        <f t="shared" si="18"/>
        <v>33.200000000000003</v>
      </c>
      <c r="I194" s="12"/>
      <c r="J194" s="12"/>
      <c r="K194" s="64">
        <f>[1]Hoja1!I5734</f>
        <v>16.600000000000001</v>
      </c>
      <c r="L194" s="12"/>
      <c r="M194" s="12"/>
      <c r="N194" s="12"/>
    </row>
    <row r="195" spans="1:14" s="64" customFormat="1" x14ac:dyDescent="0.3">
      <c r="A195" s="204" t="str">
        <f>[1]Hoja1!B5735</f>
        <v/>
      </c>
      <c r="B195" s="204" t="str">
        <f>[1]Hoja1!C5735</f>
        <v>0733</v>
      </c>
      <c r="C195" s="204" t="str">
        <f>[1]Hoja1!D5735</f>
        <v>47732</v>
      </c>
      <c r="D195" s="204">
        <f>[1]Hoja1!E5735</f>
        <v>429211</v>
      </c>
      <c r="E195" s="204">
        <f>[1]Hoja1!F5735</f>
        <v>7</v>
      </c>
      <c r="F195" s="205">
        <f>[1]Hoja1!G5735</f>
        <v>8.23</v>
      </c>
      <c r="G195" s="204">
        <v>5</v>
      </c>
      <c r="H195" s="343">
        <f t="shared" si="18"/>
        <v>41.150000000000006</v>
      </c>
      <c r="I195" s="12"/>
      <c r="J195" s="12"/>
      <c r="K195" s="64">
        <f>[1]Hoja1!I5735</f>
        <v>8.23</v>
      </c>
      <c r="L195" s="12"/>
      <c r="M195" s="12"/>
      <c r="N195" s="12"/>
    </row>
    <row r="196" spans="1:14" s="64" customFormat="1" x14ac:dyDescent="0.3">
      <c r="A196" s="204" t="str">
        <f>[1]Hoja1!B5736</f>
        <v/>
      </c>
      <c r="B196" s="204" t="str">
        <f>[1]Hoja1!C5736</f>
        <v>0739</v>
      </c>
      <c r="C196" s="204" t="str">
        <f>[1]Hoja1!D5736</f>
        <v>47732</v>
      </c>
      <c r="D196" s="204">
        <f>[1]Hoja1!E5736</f>
        <v>429211</v>
      </c>
      <c r="E196" s="204">
        <f>[1]Hoja1!F5736</f>
        <v>7</v>
      </c>
      <c r="F196" s="205">
        <f>[1]Hoja1!G5736</f>
        <v>10.45</v>
      </c>
      <c r="G196" s="204">
        <f>[1]Hoja1!H5736</f>
        <v>1</v>
      </c>
      <c r="H196" s="343">
        <f t="shared" si="18"/>
        <v>10.45</v>
      </c>
      <c r="I196" s="12"/>
      <c r="J196" s="12"/>
      <c r="K196" s="64">
        <f>[1]Hoja1!I5736</f>
        <v>10.45</v>
      </c>
      <c r="L196" s="12"/>
      <c r="M196" s="12"/>
      <c r="N196" s="12"/>
    </row>
    <row r="197" spans="1:14" s="64" customFormat="1" x14ac:dyDescent="0.3">
      <c r="A197" s="64" t="str">
        <f>[1]Hoja1!B5737</f>
        <v/>
      </c>
      <c r="B197" s="435" t="str">
        <f>[1]Hoja1!C5737</f>
        <v>0742</v>
      </c>
      <c r="C197" s="8" t="str">
        <f>[1]Hoja1!D5737</f>
        <v>47732</v>
      </c>
      <c r="D197" s="64">
        <f>[1]Hoja1!E5737</f>
        <v>429211</v>
      </c>
      <c r="E197" s="64">
        <f>[1]Hoja1!F5737</f>
        <v>7</v>
      </c>
      <c r="F197" s="430">
        <f>[1]Hoja1!G5737</f>
        <v>8.5</v>
      </c>
      <c r="G197" s="430">
        <f>[1]Hoja1!H5737</f>
        <v>12</v>
      </c>
      <c r="H197" s="343">
        <f t="shared" si="18"/>
        <v>102</v>
      </c>
      <c r="I197" s="12"/>
      <c r="J197" s="12"/>
      <c r="K197" s="430">
        <f>[1]Hoja1!I5737</f>
        <v>8.5</v>
      </c>
      <c r="L197" s="12"/>
      <c r="M197" s="12"/>
      <c r="N197" s="12"/>
    </row>
    <row r="198" spans="1:14" s="65" customFormat="1" x14ac:dyDescent="0.3">
      <c r="A198" s="65" t="str">
        <f>[1]Hoja1!B5738</f>
        <v/>
      </c>
      <c r="B198" s="435" t="str">
        <f>[1]Hoja1!C5738</f>
        <v>0743</v>
      </c>
      <c r="C198" s="8" t="str">
        <f>[1]Hoja1!D5738</f>
        <v>47732</v>
      </c>
      <c r="D198" s="65">
        <f>[1]Hoja1!E5738</f>
        <v>429211</v>
      </c>
      <c r="E198" s="65">
        <f>[1]Hoja1!F5738</f>
        <v>7</v>
      </c>
      <c r="F198" s="430">
        <f>[1]Hoja1!G5738</f>
        <v>9.5</v>
      </c>
      <c r="G198" s="430">
        <f>[1]Hoja1!H5738</f>
        <v>12</v>
      </c>
      <c r="H198" s="343">
        <f t="shared" si="18"/>
        <v>114</v>
      </c>
      <c r="I198" s="12"/>
      <c r="J198" s="12"/>
      <c r="K198" s="430">
        <f>[1]Hoja1!I5738</f>
        <v>9.5</v>
      </c>
      <c r="L198" s="12"/>
      <c r="M198" s="12"/>
      <c r="N198" s="12"/>
    </row>
    <row r="199" spans="1:14" s="64" customFormat="1" x14ac:dyDescent="0.3">
      <c r="A199" s="206" t="str">
        <f>[1]Hoja1!B5739</f>
        <v/>
      </c>
      <c r="B199" s="206" t="str">
        <f>[1]Hoja1!C5739</f>
        <v>0745</v>
      </c>
      <c r="C199" s="206" t="str">
        <f>[1]Hoja1!D5739</f>
        <v>47732</v>
      </c>
      <c r="D199" s="206">
        <f>[1]Hoja1!E5739</f>
        <v>429211</v>
      </c>
      <c r="E199" s="206">
        <f>[1]Hoja1!F5739</f>
        <v>7</v>
      </c>
      <c r="F199" s="207">
        <f>[1]Hoja1!G5739</f>
        <v>9.5</v>
      </c>
      <c r="G199" s="206">
        <v>13</v>
      </c>
      <c r="H199" s="343">
        <f t="shared" si="18"/>
        <v>123.5</v>
      </c>
      <c r="I199" s="12"/>
      <c r="J199" s="12"/>
      <c r="K199" s="64">
        <f>[1]Hoja1!I5739</f>
        <v>9.5</v>
      </c>
      <c r="L199" s="12"/>
      <c r="M199" s="12"/>
      <c r="N199" s="12"/>
    </row>
    <row r="200" spans="1:14" s="67" customFormat="1" x14ac:dyDescent="0.3">
      <c r="A200" s="206" t="s">
        <v>18</v>
      </c>
      <c r="B200" s="206"/>
      <c r="C200" s="206"/>
      <c r="D200" s="206"/>
      <c r="E200" s="206"/>
      <c r="F200" s="207"/>
      <c r="G200" s="206"/>
      <c r="I200" s="12"/>
      <c r="J200" s="12"/>
      <c r="K200" s="207"/>
      <c r="L200" s="12"/>
      <c r="M200" s="12"/>
      <c r="N200" s="12"/>
    </row>
    <row r="201" spans="1:14" s="67" customFormat="1" x14ac:dyDescent="0.3">
      <c r="A201" s="206" t="str">
        <f>[1]Hoja1!B5740</f>
        <v>0239</v>
      </c>
      <c r="B201" s="206" t="str">
        <f>[1]Hoja1!C5740</f>
        <v>Botas de caucho altas</v>
      </c>
      <c r="C201" s="206" t="str">
        <f>[1]Hoja1!D5740</f>
        <v/>
      </c>
      <c r="D201" s="206"/>
      <c r="E201" s="206"/>
      <c r="F201" s="22">
        <f>GEOMEAN(F202:F211)</f>
        <v>10.085440336490217</v>
      </c>
      <c r="G201" s="22">
        <f>SUM(G202:G215)</f>
        <v>556</v>
      </c>
      <c r="H201" s="22">
        <f>SUM(H202:H215)</f>
        <v>5909.5300000000007</v>
      </c>
      <c r="I201" s="22">
        <f>(H201/($H$8)*100)</f>
        <v>7.225241401554003</v>
      </c>
      <c r="J201" s="12"/>
      <c r="K201" s="22">
        <f>GEOMEAN(K202:K215)</f>
        <v>10.49786655534543</v>
      </c>
      <c r="L201" s="12"/>
      <c r="M201" s="12"/>
      <c r="N201" s="12"/>
    </row>
    <row r="202" spans="1:14" s="67" customFormat="1" x14ac:dyDescent="0.3">
      <c r="A202" s="206" t="str">
        <f>[1]Hoja1!B5741</f>
        <v/>
      </c>
      <c r="B202" s="206" t="str">
        <f>[1]Hoja1!C5741</f>
        <v>0716</v>
      </c>
      <c r="C202" s="206" t="str">
        <f>[1]Hoja1!D5741</f>
        <v>47732</v>
      </c>
      <c r="D202" s="206">
        <f>[1]Hoja1!E5741</f>
        <v>300219</v>
      </c>
      <c r="E202" s="206">
        <f>[1]Hoja1!F5741</f>
        <v>24</v>
      </c>
      <c r="F202" s="207">
        <f>[1]Hoja1!G5741</f>
        <v>10</v>
      </c>
      <c r="G202" s="206">
        <f>[1]Hoja1!H5741</f>
        <v>50</v>
      </c>
      <c r="H202" s="343">
        <f t="shared" ref="H202:H215" si="19">F202*G202</f>
        <v>500</v>
      </c>
      <c r="I202" s="12"/>
      <c r="J202" s="12"/>
      <c r="K202" s="67">
        <f>[1]Hoja1!I5741</f>
        <v>10</v>
      </c>
      <c r="L202" s="12"/>
      <c r="M202" s="12"/>
      <c r="N202" s="12"/>
    </row>
    <row r="203" spans="1:14" s="67" customFormat="1" x14ac:dyDescent="0.3">
      <c r="A203" s="206" t="str">
        <f>[1]Hoja1!B5742</f>
        <v/>
      </c>
      <c r="B203" s="206" t="str">
        <f>[1]Hoja1!C5742</f>
        <v>0717</v>
      </c>
      <c r="C203" s="206" t="str">
        <f>[1]Hoja1!D5742</f>
        <v>47732</v>
      </c>
      <c r="D203" s="206">
        <f>[1]Hoja1!E5742</f>
        <v>300219</v>
      </c>
      <c r="E203" s="206">
        <f>[1]Hoja1!F5742</f>
        <v>24</v>
      </c>
      <c r="F203" s="207">
        <f>[1]Hoja1!G5742</f>
        <v>10</v>
      </c>
      <c r="G203" s="206">
        <v>15</v>
      </c>
      <c r="H203" s="343">
        <f t="shared" si="19"/>
        <v>150</v>
      </c>
      <c r="I203" s="12"/>
      <c r="J203" s="12"/>
      <c r="K203" s="67">
        <f>[1]Hoja1!I5742</f>
        <v>10</v>
      </c>
      <c r="L203" s="12"/>
      <c r="M203" s="12"/>
      <c r="N203" s="12"/>
    </row>
    <row r="204" spans="1:14" s="67" customFormat="1" x14ac:dyDescent="0.3">
      <c r="A204" s="206" t="str">
        <f>[1]Hoja1!B5743</f>
        <v/>
      </c>
      <c r="B204" s="206" t="str">
        <f>[1]Hoja1!C5743</f>
        <v>0719</v>
      </c>
      <c r="C204" s="206" t="str">
        <f>[1]Hoja1!D5743</f>
        <v>47732</v>
      </c>
      <c r="D204" s="206">
        <f>[1]Hoja1!E5743</f>
        <v>300219</v>
      </c>
      <c r="E204" s="206">
        <f>[1]Hoja1!F5743</f>
        <v>24</v>
      </c>
      <c r="F204" s="207">
        <f>[1]Hoja1!G5743</f>
        <v>7.5</v>
      </c>
      <c r="G204" s="206">
        <v>50</v>
      </c>
      <c r="H204" s="343">
        <f t="shared" si="19"/>
        <v>375</v>
      </c>
      <c r="I204" s="12"/>
      <c r="J204" s="12"/>
      <c r="K204" s="67">
        <f>[1]Hoja1!I5743</f>
        <v>8.5</v>
      </c>
      <c r="L204" s="12"/>
      <c r="M204" s="12"/>
      <c r="N204" s="12"/>
    </row>
    <row r="205" spans="1:14" s="67" customFormat="1" x14ac:dyDescent="0.3">
      <c r="A205" s="206" t="str">
        <f>[1]Hoja1!B5744</f>
        <v/>
      </c>
      <c r="B205" s="206" t="str">
        <f>[1]Hoja1!C5744</f>
        <v>0720</v>
      </c>
      <c r="C205" s="206" t="str">
        <f>[1]Hoja1!D5744</f>
        <v>47732</v>
      </c>
      <c r="D205" s="206">
        <f>[1]Hoja1!E5744</f>
        <v>300219</v>
      </c>
      <c r="E205" s="206">
        <f>[1]Hoja1!F5744</f>
        <v>24</v>
      </c>
      <c r="F205" s="207">
        <f>[1]Hoja1!G5744</f>
        <v>7.96</v>
      </c>
      <c r="G205" s="206">
        <v>51</v>
      </c>
      <c r="H205" s="343">
        <f t="shared" si="19"/>
        <v>405.96</v>
      </c>
      <c r="I205" s="12"/>
      <c r="J205" s="12"/>
      <c r="K205" s="67">
        <f>[1]Hoja1!I5744</f>
        <v>7.96</v>
      </c>
      <c r="L205" s="12"/>
      <c r="M205" s="12"/>
      <c r="N205" s="12"/>
    </row>
    <row r="206" spans="1:14" s="67" customFormat="1" x14ac:dyDescent="0.3">
      <c r="A206" s="206" t="str">
        <f>[1]Hoja1!B5745</f>
        <v/>
      </c>
      <c r="B206" s="206" t="str">
        <f>[1]Hoja1!C5745</f>
        <v>0728</v>
      </c>
      <c r="C206" s="206" t="str">
        <f>[1]Hoja1!D5745</f>
        <v>47732</v>
      </c>
      <c r="D206" s="206">
        <f>[1]Hoja1!E5745</f>
        <v>300219</v>
      </c>
      <c r="E206" s="206">
        <f>[1]Hoja1!F5745</f>
        <v>24</v>
      </c>
      <c r="F206" s="207">
        <f>[1]Hoja1!G5745</f>
        <v>11</v>
      </c>
      <c r="G206" s="206">
        <v>80</v>
      </c>
      <c r="H206" s="343">
        <f t="shared" si="19"/>
        <v>880</v>
      </c>
      <c r="I206" s="12"/>
      <c r="J206" s="12"/>
      <c r="K206" s="67">
        <f>[1]Hoja1!I5745</f>
        <v>11</v>
      </c>
      <c r="L206" s="12"/>
      <c r="M206" s="12"/>
      <c r="N206" s="12"/>
    </row>
    <row r="207" spans="1:14" s="67" customFormat="1" x14ac:dyDescent="0.3">
      <c r="A207" s="206" t="str">
        <f>[1]Hoja1!B5746</f>
        <v/>
      </c>
      <c r="B207" s="206" t="str">
        <f>[1]Hoja1!C5746</f>
        <v>0731</v>
      </c>
      <c r="C207" s="206" t="str">
        <f>[1]Hoja1!D5746</f>
        <v>47732</v>
      </c>
      <c r="D207" s="206">
        <f>[1]Hoja1!E5746</f>
        <v>300219</v>
      </c>
      <c r="E207" s="206">
        <f>[1]Hoja1!F5746</f>
        <v>24</v>
      </c>
      <c r="F207" s="207">
        <f>[1]Hoja1!G5746</f>
        <v>10.95</v>
      </c>
      <c r="G207" s="206">
        <f>[1]Hoja1!H5746</f>
        <v>30</v>
      </c>
      <c r="H207" s="343">
        <f t="shared" si="19"/>
        <v>328.5</v>
      </c>
      <c r="I207" s="12"/>
      <c r="J207" s="12"/>
      <c r="K207" s="67">
        <f>[1]Hoja1!I5746</f>
        <v>12.5</v>
      </c>
      <c r="L207" s="12"/>
      <c r="M207" s="12"/>
      <c r="N207" s="12"/>
    </row>
    <row r="208" spans="1:14" s="67" customFormat="1" x14ac:dyDescent="0.3">
      <c r="A208" s="206" t="str">
        <f>[1]Hoja1!B5747</f>
        <v/>
      </c>
      <c r="B208" s="206" t="str">
        <f>[1]Hoja1!C5747</f>
        <v>0733</v>
      </c>
      <c r="C208" s="206" t="str">
        <f>[1]Hoja1!D5747</f>
        <v>47732</v>
      </c>
      <c r="D208" s="206">
        <f>[1]Hoja1!E5747</f>
        <v>300219</v>
      </c>
      <c r="E208" s="206">
        <f>[1]Hoja1!F5747</f>
        <v>24</v>
      </c>
      <c r="F208" s="207">
        <f>[1]Hoja1!G5747</f>
        <v>9.3699999999999992</v>
      </c>
      <c r="G208" s="206">
        <v>41</v>
      </c>
      <c r="H208" s="343">
        <f t="shared" si="19"/>
        <v>384.16999999999996</v>
      </c>
      <c r="I208" s="12"/>
      <c r="J208" s="12"/>
      <c r="K208" s="67">
        <f>[1]Hoja1!I5747</f>
        <v>9.3699999999999992</v>
      </c>
      <c r="L208" s="12"/>
      <c r="M208" s="12"/>
      <c r="N208" s="12"/>
    </row>
    <row r="209" spans="1:14" s="68" customFormat="1" x14ac:dyDescent="0.3">
      <c r="A209" s="68" t="str">
        <f>[1]Hoja1!B5748</f>
        <v/>
      </c>
      <c r="B209" s="68" t="str">
        <f>[1]Hoja1!C5748</f>
        <v>0735</v>
      </c>
      <c r="C209" s="68" t="str">
        <f>[1]Hoja1!D5748</f>
        <v>47732</v>
      </c>
      <c r="D209" s="68">
        <f>[1]Hoja1!E5748</f>
        <v>300219</v>
      </c>
      <c r="E209" s="68">
        <f>[1]Hoja1!F5748</f>
        <v>24</v>
      </c>
      <c r="F209" s="69">
        <f>[1]Hoja1!G5748</f>
        <v>13.5</v>
      </c>
      <c r="G209" s="68">
        <f>[1]Hoja1!H5748</f>
        <v>30</v>
      </c>
      <c r="H209" s="343">
        <f t="shared" si="19"/>
        <v>405</v>
      </c>
      <c r="I209" s="12"/>
      <c r="J209" s="12"/>
      <c r="K209" s="68">
        <f>[1]Hoja1!I5748</f>
        <v>13.5</v>
      </c>
      <c r="L209" s="12"/>
      <c r="M209" s="12"/>
      <c r="N209" s="12"/>
    </row>
    <row r="210" spans="1:14" s="68" customFormat="1" x14ac:dyDescent="0.3">
      <c r="A210" s="68" t="str">
        <f>[1]Hoja1!B5749</f>
        <v/>
      </c>
      <c r="B210" s="23" t="str">
        <f>[1]Hoja1!C5749</f>
        <v>0739</v>
      </c>
      <c r="C210" s="8" t="str">
        <f>[1]Hoja1!D5749</f>
        <v>47732</v>
      </c>
      <c r="D210" s="68">
        <f>[1]Hoja1!E5749</f>
        <v>300219</v>
      </c>
      <c r="E210" s="68">
        <f>[1]Hoja1!F5749</f>
        <v>24</v>
      </c>
      <c r="F210" s="430">
        <f>[1]Hoja1!G5749</f>
        <v>8.5500000000000007</v>
      </c>
      <c r="G210" s="430">
        <f>[1]Hoja1!H5749</f>
        <v>8</v>
      </c>
      <c r="H210" s="343">
        <f t="shared" si="19"/>
        <v>68.400000000000006</v>
      </c>
      <c r="I210" s="430"/>
      <c r="J210" s="430"/>
      <c r="K210" s="430">
        <f>[1]Hoja1!I5749</f>
        <v>8.5500000000000007</v>
      </c>
      <c r="L210" s="12"/>
      <c r="M210" s="12"/>
      <c r="N210" s="12"/>
    </row>
    <row r="211" spans="1:14" s="68" customFormat="1" x14ac:dyDescent="0.3">
      <c r="A211" s="208" t="str">
        <f>[1]Hoja1!B5750</f>
        <v/>
      </c>
      <c r="B211" s="208" t="str">
        <f>[1]Hoja1!C5750</f>
        <v>0742</v>
      </c>
      <c r="C211" s="208" t="str">
        <f>[1]Hoja1!D5750</f>
        <v>47732</v>
      </c>
      <c r="D211" s="208">
        <f>[1]Hoja1!E5750</f>
        <v>300219</v>
      </c>
      <c r="E211" s="208">
        <f>[1]Hoja1!F5750</f>
        <v>24</v>
      </c>
      <c r="F211" s="209">
        <f>[1]Hoja1!G5750</f>
        <v>14</v>
      </c>
      <c r="G211" s="208">
        <f>[1]Hoja1!H5750</f>
        <v>60</v>
      </c>
      <c r="H211" s="343">
        <f t="shared" si="19"/>
        <v>840</v>
      </c>
      <c r="I211" s="12"/>
      <c r="J211" s="12"/>
      <c r="K211" s="68">
        <f>[1]Hoja1!I5750</f>
        <v>14.95</v>
      </c>
      <c r="L211" s="12"/>
      <c r="M211" s="12"/>
      <c r="N211" s="12"/>
    </row>
    <row r="212" spans="1:14" s="68" customFormat="1" x14ac:dyDescent="0.3">
      <c r="A212" s="208" t="str">
        <f>[1]Hoja1!B5751</f>
        <v/>
      </c>
      <c r="B212" s="208" t="str">
        <f>[1]Hoja1!C5751</f>
        <v>0743</v>
      </c>
      <c r="C212" s="208" t="str">
        <f>[1]Hoja1!D5751</f>
        <v>47732</v>
      </c>
      <c r="D212" s="208">
        <f>[1]Hoja1!E5751</f>
        <v>300219</v>
      </c>
      <c r="E212" s="208">
        <f>[1]Hoja1!F5751</f>
        <v>24</v>
      </c>
      <c r="F212" s="209">
        <f>[1]Hoja1!G5751</f>
        <v>12.5</v>
      </c>
      <c r="G212" s="208">
        <f>[1]Hoja1!H5751</f>
        <v>20</v>
      </c>
      <c r="H212" s="343">
        <f t="shared" si="19"/>
        <v>250</v>
      </c>
      <c r="I212" s="12"/>
      <c r="J212" s="12"/>
      <c r="K212" s="68">
        <f>[1]Hoja1!I5751</f>
        <v>12.5</v>
      </c>
      <c r="L212" s="12"/>
      <c r="M212" s="12"/>
      <c r="N212" s="12"/>
    </row>
    <row r="213" spans="1:14" s="68" customFormat="1" x14ac:dyDescent="0.3">
      <c r="A213" s="208" t="str">
        <f>[1]Hoja1!B5752</f>
        <v/>
      </c>
      <c r="B213" s="208" t="str">
        <f>[1]Hoja1!C5752</f>
        <v>0744</v>
      </c>
      <c r="C213" s="208" t="str">
        <f>[1]Hoja1!D5752</f>
        <v>47732</v>
      </c>
      <c r="D213" s="208">
        <f>[1]Hoja1!E5752</f>
        <v>300219</v>
      </c>
      <c r="E213" s="208">
        <f>[1]Hoja1!F5752</f>
        <v>24</v>
      </c>
      <c r="F213" s="209">
        <f>[1]Hoja1!G5752</f>
        <v>10.5</v>
      </c>
      <c r="G213" s="208">
        <f>[1]Hoja1!H5752</f>
        <v>50</v>
      </c>
      <c r="H213" s="343">
        <f t="shared" si="19"/>
        <v>525</v>
      </c>
      <c r="I213" s="12"/>
      <c r="J213" s="12"/>
      <c r="K213" s="68">
        <f>[1]Hoja1!I5752</f>
        <v>10.5</v>
      </c>
      <c r="L213" s="12"/>
      <c r="M213" s="12"/>
      <c r="N213" s="12"/>
    </row>
    <row r="214" spans="1:14" s="68" customFormat="1" x14ac:dyDescent="0.3">
      <c r="A214" s="208" t="str">
        <f>[1]Hoja1!B5753</f>
        <v/>
      </c>
      <c r="B214" s="208" t="str">
        <f>[1]Hoja1!C5753</f>
        <v>0745</v>
      </c>
      <c r="C214" s="208" t="str">
        <f>[1]Hoja1!D5753</f>
        <v>47732</v>
      </c>
      <c r="D214" s="208">
        <f>[1]Hoja1!E5753</f>
        <v>300219</v>
      </c>
      <c r="E214" s="208">
        <f>[1]Hoja1!F5753</f>
        <v>24</v>
      </c>
      <c r="F214" s="209">
        <f>[1]Hoja1!G5753</f>
        <v>12.5</v>
      </c>
      <c r="G214" s="208">
        <v>51</v>
      </c>
      <c r="H214" s="343">
        <f t="shared" si="19"/>
        <v>637.5</v>
      </c>
      <c r="I214" s="12"/>
      <c r="J214" s="12"/>
      <c r="K214" s="68">
        <f>[1]Hoja1!I5753</f>
        <v>12.5</v>
      </c>
      <c r="L214" s="12"/>
      <c r="M214" s="12"/>
      <c r="N214" s="12"/>
    </row>
    <row r="215" spans="1:14" s="68" customFormat="1" x14ac:dyDescent="0.3">
      <c r="A215" s="208" t="str">
        <f>[1]Hoja1!B5754</f>
        <v/>
      </c>
      <c r="B215" s="208" t="str">
        <f>[1]Hoja1!C5754</f>
        <v>0748</v>
      </c>
      <c r="C215" s="208" t="str">
        <f>[1]Hoja1!D5754</f>
        <v>47732</v>
      </c>
      <c r="D215" s="208">
        <f>[1]Hoja1!E5754</f>
        <v>300219</v>
      </c>
      <c r="E215" s="208">
        <f>[1]Hoja1!F5754</f>
        <v>24</v>
      </c>
      <c r="F215" s="209">
        <f>[1]Hoja1!G5754</f>
        <v>8</v>
      </c>
      <c r="G215" s="208">
        <f>[1]Hoja1!H5754</f>
        <v>20</v>
      </c>
      <c r="H215" s="343">
        <f t="shared" si="19"/>
        <v>160</v>
      </c>
      <c r="I215" s="12"/>
      <c r="J215" s="12"/>
      <c r="K215" s="68">
        <f>[1]Hoja1!I5754</f>
        <v>8</v>
      </c>
      <c r="L215" s="12"/>
      <c r="M215" s="12"/>
      <c r="N215" s="12"/>
    </row>
    <row r="216" spans="1:14" s="68" customFormat="1" x14ac:dyDescent="0.3">
      <c r="A216" s="208" t="s">
        <v>18</v>
      </c>
      <c r="B216" s="208"/>
      <c r="C216" s="208"/>
      <c r="D216" s="208"/>
      <c r="E216" s="208"/>
      <c r="F216" s="209"/>
      <c r="G216" s="208"/>
      <c r="I216" s="12"/>
      <c r="J216" s="12"/>
      <c r="K216" s="209"/>
      <c r="L216" s="12"/>
      <c r="M216" s="12"/>
      <c r="N216" s="12"/>
    </row>
    <row r="217" spans="1:14" s="68" customFormat="1" x14ac:dyDescent="0.3">
      <c r="A217" s="208" t="str">
        <f>[1]Hoja1!B5755</f>
        <v>0240</v>
      </c>
      <c r="B217" s="208" t="str">
        <f>[1]Hoja1!C5755</f>
        <v>Botas de caucho cortas</v>
      </c>
      <c r="C217" s="208" t="str">
        <f>[1]Hoja1!D5755</f>
        <v/>
      </c>
      <c r="D217" s="208"/>
      <c r="E217" s="208"/>
      <c r="F217" s="22">
        <f>GEOMEAN(F218:F226)</f>
        <v>8.569051786897429</v>
      </c>
      <c r="G217" s="22">
        <f>SUM(G218:G226)</f>
        <v>199</v>
      </c>
      <c r="H217" s="22">
        <f>SUM(H218:H226)</f>
        <v>1806.69</v>
      </c>
      <c r="I217" s="22">
        <f>(H217/($H$8)*100)</f>
        <v>2.2089356324062321</v>
      </c>
      <c r="J217" s="12"/>
      <c r="K217" s="22">
        <f>GEOMEAN(K218:K226)</f>
        <v>8.737461500358588</v>
      </c>
      <c r="L217" s="12"/>
      <c r="M217" s="12"/>
      <c r="N217" s="12"/>
    </row>
    <row r="218" spans="1:14" s="68" customFormat="1" x14ac:dyDescent="0.3">
      <c r="A218" s="208" t="str">
        <f>[1]Hoja1!B5756</f>
        <v/>
      </c>
      <c r="B218" s="208" t="str">
        <f>[1]Hoja1!C5756</f>
        <v>0719</v>
      </c>
      <c r="C218" s="208" t="str">
        <f>[1]Hoja1!D5756</f>
        <v>47732</v>
      </c>
      <c r="D218" s="208">
        <f>[1]Hoja1!E5756</f>
        <v>300219</v>
      </c>
      <c r="E218" s="208">
        <f>[1]Hoja1!F5756</f>
        <v>24</v>
      </c>
      <c r="F218" s="209">
        <f>[1]Hoja1!G5756</f>
        <v>7.75</v>
      </c>
      <c r="G218" s="208">
        <v>45</v>
      </c>
      <c r="H218" s="343">
        <f t="shared" ref="H218:H226" si="20">F218*G218</f>
        <v>348.75</v>
      </c>
      <c r="I218" s="12"/>
      <c r="J218" s="12"/>
      <c r="K218" s="68">
        <f>[1]Hoja1!I5756</f>
        <v>8.75</v>
      </c>
      <c r="L218" s="12"/>
      <c r="M218" s="12"/>
      <c r="N218" s="12"/>
    </row>
    <row r="219" spans="1:14" s="68" customFormat="1" x14ac:dyDescent="0.3">
      <c r="A219" s="208" t="str">
        <f>[1]Hoja1!B5757</f>
        <v/>
      </c>
      <c r="B219" s="208" t="str">
        <f>[1]Hoja1!C5757</f>
        <v>0727</v>
      </c>
      <c r="C219" s="208" t="str">
        <f>[1]Hoja1!D5757</f>
        <v>47732</v>
      </c>
      <c r="D219" s="208">
        <f>[1]Hoja1!E5757</f>
        <v>300219</v>
      </c>
      <c r="E219" s="208">
        <f>[1]Hoja1!F5757</f>
        <v>24</v>
      </c>
      <c r="F219" s="209">
        <f>[1]Hoja1!G5757</f>
        <v>11.75</v>
      </c>
      <c r="G219" s="208">
        <v>4</v>
      </c>
      <c r="H219" s="343">
        <f t="shared" si="20"/>
        <v>47</v>
      </c>
      <c r="I219" s="12"/>
      <c r="J219" s="12"/>
      <c r="K219" s="68">
        <f>[1]Hoja1!I5757</f>
        <v>11.75</v>
      </c>
      <c r="L219" s="12"/>
      <c r="M219" s="12"/>
      <c r="N219" s="12"/>
    </row>
    <row r="220" spans="1:14" s="68" customFormat="1" x14ac:dyDescent="0.3">
      <c r="A220" s="208" t="str">
        <f>[1]Hoja1!B5758</f>
        <v/>
      </c>
      <c r="B220" s="208" t="str">
        <f>[1]Hoja1!C5758</f>
        <v>0733</v>
      </c>
      <c r="C220" s="208" t="str">
        <f>[1]Hoja1!D5758</f>
        <v>47732</v>
      </c>
      <c r="D220" s="208">
        <f>[1]Hoja1!E5758</f>
        <v>300219</v>
      </c>
      <c r="E220" s="208">
        <f>[1]Hoja1!F5758</f>
        <v>24</v>
      </c>
      <c r="F220" s="209">
        <f>[1]Hoja1!G5758</f>
        <v>7.96</v>
      </c>
      <c r="G220" s="208">
        <v>9</v>
      </c>
      <c r="H220" s="343">
        <f t="shared" si="20"/>
        <v>71.64</v>
      </c>
      <c r="I220" s="12"/>
      <c r="J220" s="12"/>
      <c r="K220" s="68">
        <f>[1]Hoja1!I5758</f>
        <v>7.96</v>
      </c>
      <c r="L220" s="12"/>
      <c r="M220" s="12"/>
      <c r="N220" s="12"/>
    </row>
    <row r="221" spans="1:14" s="68" customFormat="1" x14ac:dyDescent="0.3">
      <c r="A221" s="208" t="str">
        <f>[1]Hoja1!B5759</f>
        <v/>
      </c>
      <c r="B221" s="208" t="str">
        <f>[1]Hoja1!C5759</f>
        <v>0735</v>
      </c>
      <c r="C221" s="208" t="str">
        <f>[1]Hoja1!D5759</f>
        <v>47732</v>
      </c>
      <c r="D221" s="208">
        <f>[1]Hoja1!E5759</f>
        <v>300219</v>
      </c>
      <c r="E221" s="208">
        <f>[1]Hoja1!F5759</f>
        <v>24</v>
      </c>
      <c r="F221" s="209">
        <f>[1]Hoja1!G5759</f>
        <v>10.5</v>
      </c>
      <c r="G221" s="208">
        <f>[1]Hoja1!H5759</f>
        <v>40</v>
      </c>
      <c r="H221" s="343">
        <f t="shared" si="20"/>
        <v>420</v>
      </c>
      <c r="I221" s="12"/>
      <c r="J221" s="12"/>
      <c r="K221" s="68">
        <f>[1]Hoja1!I5759</f>
        <v>10.5</v>
      </c>
      <c r="L221" s="12"/>
      <c r="M221" s="12"/>
      <c r="N221" s="12"/>
    </row>
    <row r="222" spans="1:14" s="68" customFormat="1" x14ac:dyDescent="0.3">
      <c r="A222" s="208" t="str">
        <f>[1]Hoja1!B5760</f>
        <v/>
      </c>
      <c r="B222" s="208" t="str">
        <f>[1]Hoja1!C5760</f>
        <v>0739</v>
      </c>
      <c r="C222" s="208" t="str">
        <f>[1]Hoja1!D5760</f>
        <v>47732</v>
      </c>
      <c r="D222" s="208">
        <f>[1]Hoja1!E5760</f>
        <v>300219</v>
      </c>
      <c r="E222" s="208">
        <f>[1]Hoja1!F5760</f>
        <v>24</v>
      </c>
      <c r="F222" s="209">
        <f>[1]Hoja1!G5760</f>
        <v>6.45</v>
      </c>
      <c r="G222" s="208">
        <f>[1]Hoja1!H5760</f>
        <v>4</v>
      </c>
      <c r="H222" s="343">
        <f t="shared" si="20"/>
        <v>25.8</v>
      </c>
      <c r="I222" s="12"/>
      <c r="J222" s="12"/>
      <c r="K222" s="68">
        <f>[1]Hoja1!I5760</f>
        <v>6.45</v>
      </c>
      <c r="L222" s="12"/>
      <c r="M222" s="12"/>
      <c r="N222" s="12"/>
    </row>
    <row r="223" spans="1:14" s="68" customFormat="1" x14ac:dyDescent="0.3">
      <c r="A223" s="208" t="str">
        <f>[1]Hoja1!B5761</f>
        <v/>
      </c>
      <c r="B223" s="208" t="str">
        <f>[1]Hoja1!C5761</f>
        <v>0742</v>
      </c>
      <c r="C223" s="208" t="str">
        <f>[1]Hoja1!D5761</f>
        <v>47732</v>
      </c>
      <c r="D223" s="208">
        <f>[1]Hoja1!E5761</f>
        <v>300219</v>
      </c>
      <c r="E223" s="208">
        <f>[1]Hoja1!F5761</f>
        <v>24</v>
      </c>
      <c r="F223" s="209">
        <f>[1]Hoja1!G5761</f>
        <v>9.9499999999999993</v>
      </c>
      <c r="G223" s="208">
        <f>[1]Hoja1!H5761</f>
        <v>60</v>
      </c>
      <c r="H223" s="343">
        <f t="shared" si="20"/>
        <v>597</v>
      </c>
      <c r="I223" s="12"/>
      <c r="J223" s="12"/>
      <c r="K223" s="68">
        <f>[1]Hoja1!I5761</f>
        <v>10.5</v>
      </c>
      <c r="L223" s="12"/>
      <c r="M223" s="12"/>
      <c r="N223" s="12"/>
    </row>
    <row r="224" spans="1:14" s="68" customFormat="1" x14ac:dyDescent="0.3">
      <c r="A224" s="208" t="str">
        <f>[1]Hoja1!B5762</f>
        <v/>
      </c>
      <c r="B224" s="208" t="str">
        <f>[1]Hoja1!C5762</f>
        <v>0743</v>
      </c>
      <c r="C224" s="208" t="str">
        <f>[1]Hoja1!D5762</f>
        <v>47732</v>
      </c>
      <c r="D224" s="208">
        <f>[1]Hoja1!E5762</f>
        <v>300219</v>
      </c>
      <c r="E224" s="208">
        <f>[1]Hoja1!F5762</f>
        <v>24</v>
      </c>
      <c r="F224" s="209">
        <f>[1]Hoja1!G5762</f>
        <v>7.5</v>
      </c>
      <c r="G224" s="208">
        <f>[1]Hoja1!H5762</f>
        <v>12</v>
      </c>
      <c r="H224" s="343">
        <f t="shared" si="20"/>
        <v>90</v>
      </c>
      <c r="I224" s="12"/>
      <c r="J224" s="12"/>
      <c r="K224" s="68">
        <f>[1]Hoja1!I5762</f>
        <v>7.5</v>
      </c>
      <c r="L224" s="12"/>
      <c r="M224" s="12"/>
      <c r="N224" s="12"/>
    </row>
    <row r="225" spans="1:14" s="68" customFormat="1" x14ac:dyDescent="0.3">
      <c r="A225" s="208" t="str">
        <f>[1]Hoja1!B5763</f>
        <v/>
      </c>
      <c r="B225" s="208" t="str">
        <f>[1]Hoja1!C5763</f>
        <v>0745</v>
      </c>
      <c r="C225" s="208" t="str">
        <f>[1]Hoja1!D5763</f>
        <v>47732</v>
      </c>
      <c r="D225" s="208">
        <f>[1]Hoja1!E5763</f>
        <v>300219</v>
      </c>
      <c r="E225" s="208">
        <f>[1]Hoja1!F5763</f>
        <v>24</v>
      </c>
      <c r="F225" s="209">
        <f>[1]Hoja1!G5763</f>
        <v>8.5</v>
      </c>
      <c r="G225" s="208">
        <v>13</v>
      </c>
      <c r="H225" s="343">
        <f t="shared" si="20"/>
        <v>110.5</v>
      </c>
      <c r="I225" s="12"/>
      <c r="J225" s="12"/>
      <c r="K225" s="68">
        <f>[1]Hoja1!I5763</f>
        <v>8.5</v>
      </c>
      <c r="L225" s="12"/>
      <c r="M225" s="12"/>
      <c r="N225" s="12"/>
    </row>
    <row r="226" spans="1:14" s="68" customFormat="1" x14ac:dyDescent="0.3">
      <c r="A226" s="208" t="str">
        <f>[1]Hoja1!B5764</f>
        <v/>
      </c>
      <c r="B226" s="208" t="str">
        <f>[1]Hoja1!C5764</f>
        <v>0748</v>
      </c>
      <c r="C226" s="208" t="str">
        <f>[1]Hoja1!D5764</f>
        <v>47732</v>
      </c>
      <c r="D226" s="208">
        <f>[1]Hoja1!E5764</f>
        <v>300219</v>
      </c>
      <c r="E226" s="208">
        <f>[1]Hoja1!F5764</f>
        <v>24</v>
      </c>
      <c r="F226" s="209">
        <f>[1]Hoja1!G5764</f>
        <v>8</v>
      </c>
      <c r="G226" s="208">
        <f>[1]Hoja1!H5764</f>
        <v>12</v>
      </c>
      <c r="H226" s="343">
        <f t="shared" si="20"/>
        <v>96</v>
      </c>
      <c r="I226" s="12"/>
      <c r="J226" s="12"/>
      <c r="K226" s="68">
        <f>[1]Hoja1!I5764</f>
        <v>8</v>
      </c>
      <c r="L226" s="12"/>
      <c r="M226" s="12"/>
      <c r="N226" s="12"/>
    </row>
    <row r="227" spans="1:14" s="68" customFormat="1" x14ac:dyDescent="0.3">
      <c r="A227" s="208" t="s">
        <v>18</v>
      </c>
      <c r="B227" s="208"/>
      <c r="C227" s="208"/>
      <c r="D227" s="208"/>
      <c r="E227" s="208"/>
      <c r="F227" s="209"/>
      <c r="G227" s="208"/>
      <c r="I227" s="12"/>
      <c r="J227" s="12"/>
      <c r="K227" s="209"/>
      <c r="L227" s="12"/>
      <c r="M227" s="12"/>
      <c r="N227" s="12"/>
    </row>
    <row r="228" spans="1:14" s="68" customFormat="1" x14ac:dyDescent="0.3">
      <c r="A228" s="208" t="str">
        <f>[1]Hoja1!B5765</f>
        <v>0242</v>
      </c>
      <c r="B228" s="208" t="str">
        <f>[1]Hoja1!C5765</f>
        <v>Monturas o sillas (rústicas)</v>
      </c>
      <c r="C228" s="208" t="str">
        <f>[1]Hoja1!D5765</f>
        <v/>
      </c>
      <c r="D228" s="208"/>
      <c r="E228" s="208"/>
      <c r="F228" s="22">
        <f>GEOMEAN(F229:F238)</f>
        <v>185.88282364684687</v>
      </c>
      <c r="G228" s="22">
        <f>SUM(G229:G238)</f>
        <v>107</v>
      </c>
      <c r="H228" s="22">
        <f>SUM(H229:H238)</f>
        <v>17779.5</v>
      </c>
      <c r="I228" s="22">
        <f>(H228/($H$8)*100)</f>
        <v>21.737968924589499</v>
      </c>
      <c r="J228" s="12"/>
      <c r="K228" s="22">
        <f>GEOMEAN(K229:K238)</f>
        <v>185.88282364684687</v>
      </c>
      <c r="L228" s="12"/>
      <c r="M228" s="12"/>
      <c r="N228" s="12"/>
    </row>
    <row r="229" spans="1:14" s="68" customFormat="1" x14ac:dyDescent="0.3">
      <c r="A229" s="208" t="str">
        <f>[1]Hoja1!B5766</f>
        <v/>
      </c>
      <c r="B229" s="208" t="str">
        <f>[1]Hoja1!C5766</f>
        <v>0707</v>
      </c>
      <c r="C229" s="208" t="str">
        <f>[1]Hoja1!D5766</f>
        <v>47732</v>
      </c>
      <c r="D229" s="208">
        <f>[1]Hoja1!E5766</f>
        <v>292100</v>
      </c>
      <c r="E229" s="208">
        <f>[1]Hoja1!F5766</f>
        <v>7</v>
      </c>
      <c r="F229" s="209">
        <f>[1]Hoja1!G5766</f>
        <v>190</v>
      </c>
      <c r="G229" s="208">
        <f>[1]Hoja1!H5766</f>
        <v>20</v>
      </c>
      <c r="H229" s="343">
        <f t="shared" ref="H229:H238" si="21">F229*G229</f>
        <v>3800</v>
      </c>
      <c r="I229" s="12"/>
      <c r="J229" s="12"/>
      <c r="K229" s="68">
        <f>[1]Hoja1!I5766</f>
        <v>190</v>
      </c>
      <c r="L229" s="12"/>
      <c r="M229" s="12"/>
      <c r="N229" s="12"/>
    </row>
    <row r="230" spans="1:14" s="68" customFormat="1" x14ac:dyDescent="0.3">
      <c r="A230" s="208" t="str">
        <f>[1]Hoja1!B5767</f>
        <v/>
      </c>
      <c r="B230" s="208" t="str">
        <f>[1]Hoja1!C5767</f>
        <v>0716</v>
      </c>
      <c r="C230" s="208" t="str">
        <f>[1]Hoja1!D5767</f>
        <v>47732</v>
      </c>
      <c r="D230" s="208">
        <f>[1]Hoja1!E5767</f>
        <v>292100</v>
      </c>
      <c r="E230" s="208">
        <f>[1]Hoja1!F5767</f>
        <v>7</v>
      </c>
      <c r="F230" s="209">
        <f>[1]Hoja1!G5767</f>
        <v>150</v>
      </c>
      <c r="G230" s="208">
        <f>[1]Hoja1!H5767</f>
        <v>10</v>
      </c>
      <c r="H230" s="343">
        <f t="shared" si="21"/>
        <v>1500</v>
      </c>
      <c r="I230" s="12"/>
      <c r="J230" s="12"/>
      <c r="K230" s="68">
        <f>[1]Hoja1!I5767</f>
        <v>150</v>
      </c>
      <c r="L230" s="12"/>
      <c r="M230" s="12"/>
      <c r="N230" s="12"/>
    </row>
    <row r="231" spans="1:14" s="68" customFormat="1" x14ac:dyDescent="0.3">
      <c r="A231" s="208" t="str">
        <f>[1]Hoja1!B5768</f>
        <v/>
      </c>
      <c r="B231" s="208" t="str">
        <f>[1]Hoja1!C5768</f>
        <v>0720</v>
      </c>
      <c r="C231" s="208" t="str">
        <f>[1]Hoja1!D5768</f>
        <v>47732</v>
      </c>
      <c r="D231" s="208">
        <f>[1]Hoja1!E5768</f>
        <v>292100</v>
      </c>
      <c r="E231" s="208">
        <f>[1]Hoja1!F5768</f>
        <v>7</v>
      </c>
      <c r="F231" s="209">
        <f>[1]Hoja1!G5768</f>
        <v>149.5</v>
      </c>
      <c r="G231" s="208">
        <v>11</v>
      </c>
      <c r="H231" s="343">
        <f t="shared" si="21"/>
        <v>1644.5</v>
      </c>
      <c r="I231" s="12"/>
      <c r="J231" s="12"/>
      <c r="K231" s="68">
        <f>[1]Hoja1!I5768</f>
        <v>149.5</v>
      </c>
      <c r="L231" s="12"/>
      <c r="M231" s="12"/>
      <c r="N231" s="12"/>
    </row>
    <row r="232" spans="1:14" s="68" customFormat="1" x14ac:dyDescent="0.3">
      <c r="A232" s="208" t="str">
        <f>[1]Hoja1!B5769</f>
        <v/>
      </c>
      <c r="B232" s="208" t="str">
        <f>[1]Hoja1!C5769</f>
        <v>0723</v>
      </c>
      <c r="C232" s="208" t="str">
        <f>[1]Hoja1!D5769</f>
        <v>47732</v>
      </c>
      <c r="D232" s="208">
        <f>[1]Hoja1!E5769</f>
        <v>292100</v>
      </c>
      <c r="E232" s="208">
        <f>[1]Hoja1!F5769</f>
        <v>7</v>
      </c>
      <c r="F232" s="209">
        <f>[1]Hoja1!G5769</f>
        <v>685</v>
      </c>
      <c r="G232" s="208">
        <f>[1]Hoja1!H5769</f>
        <v>1</v>
      </c>
      <c r="H232" s="343">
        <f t="shared" si="21"/>
        <v>685</v>
      </c>
      <c r="I232" s="12"/>
      <c r="J232" s="12"/>
      <c r="K232" s="68">
        <f>[1]Hoja1!I5769</f>
        <v>685</v>
      </c>
      <c r="L232" s="12"/>
      <c r="M232" s="12"/>
      <c r="N232" s="12"/>
    </row>
    <row r="233" spans="1:14" s="68" customFormat="1" x14ac:dyDescent="0.3">
      <c r="A233" s="208" t="str">
        <f>[1]Hoja1!B5770</f>
        <v/>
      </c>
      <c r="B233" s="208" t="str">
        <f>[1]Hoja1!C5770</f>
        <v>0731</v>
      </c>
      <c r="C233" s="208" t="str">
        <f>[1]Hoja1!D5770</f>
        <v>47732</v>
      </c>
      <c r="D233" s="208">
        <f>[1]Hoja1!E5770</f>
        <v>292100</v>
      </c>
      <c r="E233" s="208">
        <f>[1]Hoja1!F5770</f>
        <v>7</v>
      </c>
      <c r="F233" s="209">
        <f>[1]Hoja1!G5770</f>
        <v>155</v>
      </c>
      <c r="G233" s="208">
        <f>[1]Hoja1!H5770</f>
        <v>6</v>
      </c>
      <c r="H233" s="343">
        <f t="shared" si="21"/>
        <v>930</v>
      </c>
      <c r="I233" s="12"/>
      <c r="J233" s="12"/>
      <c r="K233" s="68">
        <f>[1]Hoja1!I5770</f>
        <v>155</v>
      </c>
      <c r="L233" s="12"/>
      <c r="M233" s="12"/>
      <c r="N233" s="12"/>
    </row>
    <row r="234" spans="1:14" s="68" customFormat="1" x14ac:dyDescent="0.3">
      <c r="A234" s="68" t="str">
        <f>[1]Hoja1!B5771</f>
        <v/>
      </c>
      <c r="B234" s="68" t="str">
        <f>[1]Hoja1!C5771</f>
        <v>0735</v>
      </c>
      <c r="C234" s="68" t="str">
        <f>[1]Hoja1!D5771</f>
        <v>47732</v>
      </c>
      <c r="D234" s="68">
        <f>[1]Hoja1!E5771</f>
        <v>292100</v>
      </c>
      <c r="E234" s="68">
        <f>[1]Hoja1!F5771</f>
        <v>7</v>
      </c>
      <c r="F234" s="69">
        <f>[1]Hoja1!G5771</f>
        <v>160</v>
      </c>
      <c r="G234" s="68">
        <f>[1]Hoja1!H5771</f>
        <v>20</v>
      </c>
      <c r="H234" s="343">
        <f t="shared" si="21"/>
        <v>3200</v>
      </c>
      <c r="I234" s="12"/>
      <c r="J234" s="12"/>
      <c r="K234" s="68">
        <f>[1]Hoja1!I5771</f>
        <v>160</v>
      </c>
      <c r="L234" s="12"/>
      <c r="M234" s="12"/>
      <c r="N234" s="12"/>
    </row>
    <row r="235" spans="1:14" s="70" customFormat="1" x14ac:dyDescent="0.3">
      <c r="A235" s="70" t="str">
        <f>[1]Hoja1!B5772</f>
        <v/>
      </c>
      <c r="B235" s="435" t="str">
        <f>[1]Hoja1!C5772</f>
        <v>0736</v>
      </c>
      <c r="C235" s="8" t="str">
        <f>[1]Hoja1!D5772</f>
        <v>47732</v>
      </c>
      <c r="D235" s="70">
        <f>[1]Hoja1!E5772</f>
        <v>292100</v>
      </c>
      <c r="E235" s="70">
        <f>[1]Hoja1!F5772</f>
        <v>7</v>
      </c>
      <c r="F235" s="430">
        <f>[1]Hoja1!G5772</f>
        <v>180</v>
      </c>
      <c r="G235" s="430">
        <f>[1]Hoja1!H5772</f>
        <v>3</v>
      </c>
      <c r="H235" s="343">
        <f t="shared" si="21"/>
        <v>540</v>
      </c>
      <c r="I235" s="12"/>
      <c r="J235" s="12"/>
      <c r="K235" s="430">
        <f>[1]Hoja1!I5772</f>
        <v>180</v>
      </c>
      <c r="L235" s="12"/>
      <c r="M235" s="12"/>
      <c r="N235" s="12"/>
    </row>
    <row r="236" spans="1:14" s="68" customFormat="1" x14ac:dyDescent="0.3">
      <c r="A236" s="210" t="str">
        <f>[1]Hoja1!B5773</f>
        <v/>
      </c>
      <c r="B236" s="210" t="str">
        <f>[1]Hoja1!C5773</f>
        <v>0742</v>
      </c>
      <c r="C236" s="210" t="str">
        <f>[1]Hoja1!D5773</f>
        <v>47732</v>
      </c>
      <c r="D236" s="210">
        <f>[1]Hoja1!E5773</f>
        <v>292100</v>
      </c>
      <c r="E236" s="210">
        <f>[1]Hoja1!F5773</f>
        <v>7</v>
      </c>
      <c r="F236" s="211">
        <f>[1]Hoja1!G5773</f>
        <v>180</v>
      </c>
      <c r="G236" s="210">
        <f>[1]Hoja1!H5773</f>
        <v>6</v>
      </c>
      <c r="H236" s="343">
        <f t="shared" si="21"/>
        <v>1080</v>
      </c>
      <c r="I236" s="12"/>
      <c r="J236" s="12"/>
      <c r="K236" s="68">
        <f>[1]Hoja1!I5773</f>
        <v>180</v>
      </c>
      <c r="L236" s="12"/>
      <c r="M236" s="12"/>
      <c r="N236" s="12"/>
    </row>
    <row r="237" spans="1:14" s="68" customFormat="1" x14ac:dyDescent="0.3">
      <c r="A237" s="210" t="str">
        <f>[1]Hoja1!B5774</f>
        <v/>
      </c>
      <c r="B237" s="210" t="str">
        <f>[1]Hoja1!C5774</f>
        <v>0743</v>
      </c>
      <c r="C237" s="210" t="str">
        <f>[1]Hoja1!D5774</f>
        <v>47732</v>
      </c>
      <c r="D237" s="210">
        <f>[1]Hoja1!E5774</f>
        <v>292100</v>
      </c>
      <c r="E237" s="210">
        <f>[1]Hoja1!F5774</f>
        <v>7</v>
      </c>
      <c r="F237" s="211">
        <f>[1]Hoja1!G5774</f>
        <v>140</v>
      </c>
      <c r="G237" s="210">
        <f>[1]Hoja1!H5774</f>
        <v>10</v>
      </c>
      <c r="H237" s="343">
        <f t="shared" si="21"/>
        <v>1400</v>
      </c>
      <c r="I237" s="12"/>
      <c r="J237" s="12"/>
      <c r="K237" s="68">
        <f>[1]Hoja1!I5774</f>
        <v>140</v>
      </c>
      <c r="L237" s="12"/>
      <c r="M237" s="12"/>
      <c r="N237" s="12"/>
    </row>
    <row r="238" spans="1:14" s="68" customFormat="1" x14ac:dyDescent="0.3">
      <c r="A238" s="210" t="str">
        <f>[1]Hoja1!B5775</f>
        <v/>
      </c>
      <c r="B238" s="210" t="str">
        <f>[1]Hoja1!C5775</f>
        <v>0744</v>
      </c>
      <c r="C238" s="210" t="str">
        <f>[1]Hoja1!D5775</f>
        <v>47732</v>
      </c>
      <c r="D238" s="210">
        <f>[1]Hoja1!E5775</f>
        <v>292100</v>
      </c>
      <c r="E238" s="210">
        <f>[1]Hoja1!F5775</f>
        <v>7</v>
      </c>
      <c r="F238" s="211">
        <f>[1]Hoja1!G5775</f>
        <v>150</v>
      </c>
      <c r="G238" s="210">
        <f>[1]Hoja1!H5775</f>
        <v>20</v>
      </c>
      <c r="H238" s="343">
        <f t="shared" si="21"/>
        <v>3000</v>
      </c>
      <c r="I238" s="12"/>
      <c r="J238" s="12"/>
      <c r="K238" s="68">
        <f>[1]Hoja1!I5775</f>
        <v>150</v>
      </c>
      <c r="L238" s="12"/>
      <c r="M238" s="12"/>
      <c r="N238" s="12"/>
    </row>
    <row r="239" spans="1:14" s="68" customFormat="1" x14ac:dyDescent="0.3">
      <c r="A239" s="210" t="s">
        <v>18</v>
      </c>
      <c r="B239" s="210"/>
      <c r="C239" s="210"/>
      <c r="D239" s="210"/>
      <c r="E239" s="210"/>
      <c r="F239" s="211"/>
      <c r="G239" s="210"/>
      <c r="I239" s="12"/>
      <c r="J239" s="12"/>
      <c r="K239" s="211"/>
      <c r="L239" s="12"/>
      <c r="M239" s="12"/>
      <c r="N239" s="12"/>
    </row>
    <row r="240" spans="1:14" s="68" customFormat="1" x14ac:dyDescent="0.3">
      <c r="A240" s="210" t="s">
        <v>18</v>
      </c>
      <c r="B240" s="210"/>
      <c r="C240" s="210"/>
      <c r="D240" s="210"/>
      <c r="E240" s="210"/>
      <c r="F240" s="211"/>
      <c r="G240" s="210"/>
      <c r="I240" s="12"/>
      <c r="J240" s="12"/>
      <c r="K240" s="211"/>
      <c r="L240" s="12"/>
      <c r="M240" s="12"/>
      <c r="N240" s="12"/>
    </row>
    <row r="241" spans="1:14" s="68" customFormat="1" x14ac:dyDescent="0.3">
      <c r="A241" s="210" t="s">
        <v>18</v>
      </c>
      <c r="B241" s="210"/>
      <c r="C241" s="210"/>
      <c r="D241" s="210"/>
      <c r="E241" s="210"/>
      <c r="F241" s="211"/>
      <c r="G241" s="210"/>
      <c r="I241" s="12"/>
      <c r="J241" s="12"/>
      <c r="K241" s="211"/>
      <c r="L241" s="12"/>
      <c r="M241" s="12"/>
      <c r="N241" s="12"/>
    </row>
    <row r="242" spans="1:14" s="68" customFormat="1" x14ac:dyDescent="0.3">
      <c r="A242" s="210" t="s">
        <v>18</v>
      </c>
      <c r="B242" s="210"/>
      <c r="C242" s="210"/>
      <c r="D242" s="210"/>
      <c r="E242" s="210"/>
      <c r="F242" s="211"/>
      <c r="G242" s="210"/>
      <c r="I242" s="12"/>
      <c r="J242" s="12"/>
      <c r="K242" s="211"/>
      <c r="L242" s="12"/>
      <c r="M242" s="12"/>
      <c r="N242" s="12"/>
    </row>
    <row r="243" spans="1:14" s="68" customFormat="1" x14ac:dyDescent="0.3">
      <c r="A243" s="210" t="s">
        <v>18</v>
      </c>
      <c r="B243" s="210"/>
      <c r="C243" s="210"/>
      <c r="D243" s="210"/>
      <c r="E243" s="210"/>
      <c r="F243" s="211"/>
      <c r="G243" s="210"/>
      <c r="I243" s="12"/>
      <c r="J243" s="12"/>
      <c r="K243" s="211"/>
      <c r="L243" s="12"/>
      <c r="M243" s="12"/>
      <c r="N243" s="12"/>
    </row>
    <row r="244" spans="1:14" s="68" customFormat="1" x14ac:dyDescent="0.3">
      <c r="A244" s="210" t="s">
        <v>18</v>
      </c>
      <c r="B244" s="210"/>
      <c r="C244" s="210"/>
      <c r="D244" s="210"/>
      <c r="E244" s="210"/>
      <c r="F244" s="211"/>
      <c r="G244" s="210"/>
      <c r="I244" s="12"/>
      <c r="J244" s="12"/>
      <c r="K244" s="211"/>
      <c r="L244" s="12"/>
      <c r="M244" s="12"/>
      <c r="N244" s="12"/>
    </row>
    <row r="245" spans="1:14" s="210" customFormat="1" x14ac:dyDescent="0.3">
      <c r="F245" s="211"/>
      <c r="I245" s="12"/>
      <c r="J245" s="12"/>
      <c r="K245" s="211"/>
      <c r="L245" s="12"/>
      <c r="M245" s="12"/>
      <c r="N245" s="12"/>
    </row>
    <row r="246" spans="1:14" s="71" customFormat="1" x14ac:dyDescent="0.3">
      <c r="B246" s="23"/>
      <c r="C246" s="8"/>
      <c r="F246" s="12"/>
      <c r="G246" s="12"/>
      <c r="H246" s="12"/>
      <c r="I246" s="12"/>
      <c r="J246" s="12"/>
      <c r="K246" s="12"/>
      <c r="L246" s="12"/>
      <c r="M246" s="12"/>
      <c r="N246" s="12"/>
    </row>
    <row r="247" spans="1:14" s="68" customFormat="1" x14ac:dyDescent="0.3">
      <c r="A247" s="212" t="s">
        <v>18</v>
      </c>
      <c r="B247" s="212"/>
      <c r="C247" s="212"/>
      <c r="D247" s="212"/>
      <c r="E247" s="212"/>
      <c r="F247" s="213"/>
      <c r="G247" s="212"/>
      <c r="I247" s="12"/>
      <c r="J247" s="12"/>
      <c r="K247" s="213"/>
      <c r="L247" s="12"/>
      <c r="M247" s="12"/>
      <c r="N247" s="12"/>
    </row>
    <row r="248" spans="1:14" s="68" customFormat="1" x14ac:dyDescent="0.3">
      <c r="A248" s="212" t="s">
        <v>18</v>
      </c>
      <c r="B248" s="212"/>
      <c r="C248" s="212"/>
      <c r="D248" s="212"/>
      <c r="E248" s="212"/>
      <c r="F248" s="213"/>
      <c r="G248" s="212"/>
      <c r="I248" s="12"/>
      <c r="J248" s="12"/>
      <c r="K248" s="213"/>
      <c r="L248" s="12"/>
      <c r="M248" s="12"/>
      <c r="N248" s="12"/>
    </row>
    <row r="249" spans="1:14" s="68" customFormat="1" x14ac:dyDescent="0.3">
      <c r="A249" s="212" t="s">
        <v>18</v>
      </c>
      <c r="B249" s="212"/>
      <c r="C249" s="212"/>
      <c r="D249" s="212"/>
      <c r="E249" s="212"/>
      <c r="F249" s="213"/>
      <c r="G249" s="212"/>
      <c r="I249" s="12"/>
      <c r="J249" s="12"/>
      <c r="K249" s="213"/>
      <c r="L249" s="12"/>
      <c r="M249" s="12"/>
      <c r="N249" s="12"/>
    </row>
    <row r="250" spans="1:14" s="68" customFormat="1" x14ac:dyDescent="0.3">
      <c r="A250" s="212" t="s">
        <v>18</v>
      </c>
      <c r="B250" s="212"/>
      <c r="C250" s="212"/>
      <c r="D250" s="212"/>
      <c r="E250" s="212"/>
      <c r="F250" s="213"/>
      <c r="G250" s="212"/>
      <c r="I250" s="12"/>
      <c r="J250" s="12"/>
      <c r="K250" s="213"/>
      <c r="L250" s="12"/>
      <c r="M250" s="12"/>
      <c r="N250" s="12"/>
    </row>
    <row r="251" spans="1:14" s="68" customFormat="1" x14ac:dyDescent="0.3">
      <c r="A251" s="212" t="s">
        <v>18</v>
      </c>
      <c r="B251" s="212"/>
      <c r="C251" s="212"/>
      <c r="D251" s="212"/>
      <c r="E251" s="212"/>
      <c r="F251" s="213"/>
      <c r="G251" s="212"/>
      <c r="I251" s="12"/>
      <c r="J251" s="12"/>
      <c r="K251" s="213"/>
      <c r="L251" s="12"/>
      <c r="M251" s="12"/>
      <c r="N251" s="12"/>
    </row>
    <row r="252" spans="1:14" s="68" customFormat="1" x14ac:dyDescent="0.3">
      <c r="A252" s="212" t="s">
        <v>18</v>
      </c>
      <c r="B252" s="212"/>
      <c r="C252" s="212"/>
      <c r="D252" s="212"/>
      <c r="E252" s="212"/>
      <c r="F252" s="213"/>
      <c r="G252" s="212"/>
      <c r="I252" s="12"/>
      <c r="J252" s="12"/>
      <c r="K252" s="213"/>
      <c r="L252" s="12"/>
      <c r="M252" s="12"/>
      <c r="N252" s="12"/>
    </row>
    <row r="253" spans="1:14" s="68" customFormat="1" x14ac:dyDescent="0.3">
      <c r="F253" s="69"/>
      <c r="I253" s="12"/>
      <c r="J253" s="12"/>
      <c r="K253" s="69"/>
      <c r="L253" s="12"/>
      <c r="M253" s="12"/>
      <c r="N253" s="12"/>
    </row>
    <row r="254" spans="1:14" s="68" customFormat="1" x14ac:dyDescent="0.3">
      <c r="F254" s="69"/>
      <c r="I254" s="12"/>
      <c r="J254" s="12"/>
      <c r="K254" s="69"/>
      <c r="L254" s="12"/>
      <c r="M254" s="12"/>
      <c r="N254" s="12"/>
    </row>
    <row r="255" spans="1:14" s="68" customFormat="1" x14ac:dyDescent="0.3">
      <c r="F255" s="69"/>
      <c r="I255" s="12"/>
      <c r="J255" s="12"/>
      <c r="K255" s="69"/>
      <c r="L255" s="12"/>
      <c r="M255" s="12"/>
      <c r="N255" s="12"/>
    </row>
    <row r="256" spans="1:14" s="68" customFormat="1" x14ac:dyDescent="0.3">
      <c r="F256" s="69"/>
      <c r="I256" s="12"/>
      <c r="J256" s="12"/>
      <c r="K256" s="69"/>
      <c r="L256" s="12"/>
      <c r="M256" s="12"/>
      <c r="N256" s="12"/>
    </row>
    <row r="257" spans="6:14" s="68" customFormat="1" x14ac:dyDescent="0.3">
      <c r="F257" s="69"/>
      <c r="I257" s="12"/>
      <c r="J257" s="12"/>
      <c r="K257" s="69"/>
      <c r="L257" s="12"/>
      <c r="M257" s="12"/>
      <c r="N257" s="12"/>
    </row>
    <row r="258" spans="6:14" s="68" customFormat="1" x14ac:dyDescent="0.3">
      <c r="F258" s="69"/>
      <c r="I258" s="12"/>
      <c r="J258" s="12"/>
      <c r="K258" s="69"/>
      <c r="L258" s="12"/>
      <c r="M258" s="12"/>
      <c r="N258" s="12"/>
    </row>
    <row r="259" spans="6:14" s="68" customFormat="1" x14ac:dyDescent="0.3">
      <c r="F259" s="69"/>
      <c r="I259" s="12"/>
      <c r="J259" s="12"/>
      <c r="K259" s="69"/>
      <c r="L259" s="12"/>
      <c r="M259" s="12"/>
      <c r="N259" s="12"/>
    </row>
    <row r="260" spans="6:14" s="68" customFormat="1" x14ac:dyDescent="0.3">
      <c r="F260" s="69"/>
      <c r="I260" s="12"/>
      <c r="J260" s="12"/>
      <c r="K260" s="69"/>
      <c r="L260" s="12"/>
      <c r="M260" s="12"/>
      <c r="N260" s="12"/>
    </row>
    <row r="261" spans="6:14" s="68" customFormat="1" x14ac:dyDescent="0.3">
      <c r="F261" s="69"/>
      <c r="I261" s="12"/>
      <c r="J261" s="12"/>
      <c r="K261" s="69"/>
      <c r="L261" s="12"/>
      <c r="M261" s="12"/>
      <c r="N261" s="12"/>
    </row>
    <row r="262" spans="6:14" s="68" customFormat="1" x14ac:dyDescent="0.3">
      <c r="F262" s="69"/>
      <c r="I262" s="12"/>
      <c r="J262" s="12"/>
      <c r="K262" s="69"/>
      <c r="L262" s="12"/>
      <c r="M262" s="12"/>
      <c r="N262" s="12"/>
    </row>
    <row r="263" spans="6:14" s="68" customFormat="1" x14ac:dyDescent="0.3">
      <c r="F263" s="69"/>
      <c r="I263" s="12"/>
      <c r="J263" s="12"/>
      <c r="K263" s="69"/>
      <c r="L263" s="12"/>
      <c r="M263" s="12"/>
      <c r="N263" s="12"/>
    </row>
    <row r="264" spans="6:14" s="68" customFormat="1" x14ac:dyDescent="0.3">
      <c r="F264" s="69"/>
      <c r="I264" s="12"/>
      <c r="J264" s="12"/>
      <c r="K264" s="69"/>
      <c r="L264" s="12"/>
      <c r="M264" s="12"/>
      <c r="N264" s="12"/>
    </row>
    <row r="265" spans="6:14" s="68" customFormat="1" x14ac:dyDescent="0.3">
      <c r="F265" s="69"/>
      <c r="I265" s="12"/>
      <c r="J265" s="12"/>
      <c r="K265" s="69"/>
      <c r="L265" s="12"/>
      <c r="M265" s="12"/>
      <c r="N265" s="12"/>
    </row>
    <row r="266" spans="6:14" s="68" customFormat="1" x14ac:dyDescent="0.3">
      <c r="F266" s="69"/>
      <c r="I266" s="12"/>
      <c r="J266" s="12"/>
      <c r="K266" s="69"/>
      <c r="L266" s="12"/>
      <c r="M266" s="12"/>
      <c r="N266" s="12"/>
    </row>
    <row r="267" spans="6:14" s="68" customFormat="1" x14ac:dyDescent="0.3">
      <c r="F267" s="69"/>
      <c r="I267" s="12"/>
      <c r="J267" s="12"/>
      <c r="K267" s="69"/>
      <c r="L267" s="12"/>
      <c r="M267" s="12"/>
      <c r="N267" s="12"/>
    </row>
    <row r="268" spans="6:14" s="68" customFormat="1" x14ac:dyDescent="0.3">
      <c r="F268" s="69"/>
      <c r="I268" s="12"/>
      <c r="J268" s="12"/>
      <c r="K268" s="69"/>
      <c r="L268" s="12"/>
      <c r="M268" s="12"/>
      <c r="N268" s="12"/>
    </row>
    <row r="269" spans="6:14" s="68" customFormat="1" x14ac:dyDescent="0.3">
      <c r="F269" s="69"/>
      <c r="I269" s="12"/>
      <c r="J269" s="12"/>
      <c r="K269" s="69"/>
      <c r="L269" s="12"/>
      <c r="M269" s="12"/>
      <c r="N269" s="12"/>
    </row>
    <row r="270" spans="6:14" s="68" customFormat="1" x14ac:dyDescent="0.3">
      <c r="F270" s="69"/>
      <c r="I270" s="12"/>
      <c r="J270" s="12"/>
      <c r="K270" s="69"/>
      <c r="L270" s="12"/>
      <c r="M270" s="12"/>
      <c r="N270" s="12"/>
    </row>
    <row r="271" spans="6:14" s="68" customFormat="1" x14ac:dyDescent="0.3">
      <c r="F271" s="69"/>
      <c r="I271" s="12"/>
      <c r="J271" s="12"/>
      <c r="K271" s="69"/>
      <c r="L271" s="12"/>
      <c r="M271" s="12"/>
      <c r="N271" s="12"/>
    </row>
    <row r="272" spans="6:14" s="68" customFormat="1" x14ac:dyDescent="0.3">
      <c r="F272" s="69"/>
      <c r="I272" s="12"/>
      <c r="J272" s="12"/>
      <c r="K272" s="69"/>
      <c r="L272" s="12"/>
      <c r="M272" s="12"/>
      <c r="N272" s="12"/>
    </row>
    <row r="273" spans="1:14" s="68" customFormat="1" x14ac:dyDescent="0.3">
      <c r="F273" s="69"/>
      <c r="I273" s="12"/>
      <c r="J273" s="12"/>
      <c r="K273" s="69"/>
      <c r="L273" s="12"/>
      <c r="M273" s="12"/>
      <c r="N273" s="12"/>
    </row>
    <row r="274" spans="1:14" s="68" customFormat="1" x14ac:dyDescent="0.3">
      <c r="F274" s="69"/>
      <c r="I274" s="12"/>
      <c r="J274" s="12"/>
      <c r="K274" s="69"/>
      <c r="L274" s="12"/>
      <c r="M274" s="12"/>
      <c r="N274" s="12"/>
    </row>
    <row r="275" spans="1:14" s="68" customFormat="1" x14ac:dyDescent="0.3">
      <c r="F275" s="69"/>
      <c r="I275" s="12"/>
      <c r="J275" s="12"/>
      <c r="K275" s="69"/>
      <c r="L275" s="12"/>
      <c r="M275" s="12"/>
      <c r="N275" s="12"/>
    </row>
    <row r="276" spans="1:14" s="68" customFormat="1" x14ac:dyDescent="0.3">
      <c r="F276" s="69"/>
      <c r="I276" s="12"/>
      <c r="J276" s="12"/>
      <c r="K276" s="69"/>
      <c r="L276" s="12"/>
      <c r="M276" s="12"/>
      <c r="N276" s="12"/>
    </row>
    <row r="277" spans="1:14" s="68" customFormat="1" x14ac:dyDescent="0.3">
      <c r="F277" s="69"/>
      <c r="I277" s="12"/>
      <c r="J277" s="12"/>
      <c r="K277" s="69"/>
      <c r="L277" s="12"/>
      <c r="M277" s="12"/>
      <c r="N277" s="12"/>
    </row>
    <row r="278" spans="1:14" s="68" customFormat="1" x14ac:dyDescent="0.3">
      <c r="F278" s="69"/>
      <c r="I278" s="12"/>
      <c r="J278" s="12"/>
      <c r="K278" s="69"/>
      <c r="L278" s="12"/>
      <c r="M278" s="12"/>
      <c r="N278" s="12"/>
    </row>
    <row r="279" spans="1:14" s="68" customFormat="1" x14ac:dyDescent="0.3">
      <c r="F279" s="69"/>
      <c r="I279" s="12"/>
      <c r="J279" s="12"/>
      <c r="K279" s="69"/>
      <c r="L279" s="12"/>
      <c r="M279" s="12"/>
      <c r="N279" s="12"/>
    </row>
    <row r="280" spans="1:14" s="68" customFormat="1" x14ac:dyDescent="0.3">
      <c r="F280" s="69"/>
      <c r="I280" s="12"/>
      <c r="J280" s="12"/>
      <c r="K280" s="69"/>
      <c r="L280" s="12"/>
      <c r="M280" s="12"/>
      <c r="N280" s="12"/>
    </row>
    <row r="281" spans="1:14" s="59" customFormat="1" x14ac:dyDescent="0.3">
      <c r="A281" s="65"/>
      <c r="B281" s="65"/>
      <c r="C281" s="65"/>
      <c r="D281" s="65"/>
      <c r="E281" s="65"/>
      <c r="F281" s="66"/>
      <c r="G281" s="65"/>
      <c r="H281" s="65"/>
      <c r="K281" s="60"/>
    </row>
    <row r="282" spans="1:14" s="59" customFormat="1" x14ac:dyDescent="0.3">
      <c r="A282" s="65"/>
      <c r="B282" s="65"/>
      <c r="C282" s="65"/>
      <c r="D282" s="65"/>
      <c r="E282" s="65"/>
      <c r="F282" s="66"/>
      <c r="G282" s="65"/>
      <c r="H282" s="65"/>
      <c r="K282" s="60"/>
    </row>
    <row r="283" spans="1:14" s="59" customFormat="1" x14ac:dyDescent="0.3">
      <c r="A283" s="65"/>
      <c r="B283" s="65"/>
      <c r="C283" s="65"/>
      <c r="D283" s="65"/>
      <c r="E283" s="65"/>
      <c r="F283" s="66"/>
      <c r="G283" s="65"/>
      <c r="H283" s="65"/>
      <c r="K283" s="60"/>
    </row>
  </sheetData>
  <mergeCells count="6">
    <mergeCell ref="J4:O4"/>
    <mergeCell ref="B4:B5"/>
    <mergeCell ref="C4:C5"/>
    <mergeCell ref="D4:D5"/>
    <mergeCell ref="E4:E5"/>
    <mergeCell ref="F4:I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125"/>
  <sheetViews>
    <sheetView topLeftCell="A2" zoomScale="85" zoomScaleNormal="85" workbookViewId="0">
      <pane ySplit="2" topLeftCell="A40" activePane="bottomLeft" state="frozen"/>
      <selection activeCell="L267" sqref="L267"/>
      <selection pane="bottomLeft" activeCell="K54" sqref="K54"/>
    </sheetView>
  </sheetViews>
  <sheetFormatPr baseColWidth="10" defaultRowHeight="14.4" x14ac:dyDescent="0.3"/>
  <cols>
    <col min="1" max="1" width="9.44140625" customWidth="1"/>
    <col min="2" max="2" width="33.33203125" customWidth="1"/>
    <col min="7" max="7" width="13.6640625" customWidth="1"/>
  </cols>
  <sheetData>
    <row r="1" spans="1:15" s="75" customFormat="1" hidden="1" x14ac:dyDescent="0.3"/>
    <row r="2" spans="1:15" s="75" customFormat="1" x14ac:dyDescent="0.3">
      <c r="B2" s="617" t="s">
        <v>0</v>
      </c>
      <c r="C2" s="619" t="s">
        <v>4</v>
      </c>
      <c r="D2" s="620" t="s">
        <v>5</v>
      </c>
      <c r="E2" s="621" t="s">
        <v>6</v>
      </c>
      <c r="F2" s="623" t="s">
        <v>11</v>
      </c>
      <c r="G2" s="623"/>
      <c r="H2" s="623"/>
      <c r="I2" s="623"/>
      <c r="J2" s="626">
        <v>2014</v>
      </c>
      <c r="K2" s="626"/>
      <c r="L2" s="626"/>
      <c r="M2" s="626"/>
      <c r="N2" s="626"/>
      <c r="O2" s="627"/>
    </row>
    <row r="3" spans="1:15" s="75" customFormat="1" ht="51" customHeight="1" x14ac:dyDescent="0.3">
      <c r="B3" s="618"/>
      <c r="C3" s="619"/>
      <c r="D3" s="620"/>
      <c r="E3" s="622"/>
      <c r="F3" s="46" t="s">
        <v>7</v>
      </c>
      <c r="G3" s="398" t="s">
        <v>270</v>
      </c>
      <c r="H3" s="36" t="s">
        <v>9</v>
      </c>
      <c r="I3" s="11" t="s">
        <v>10</v>
      </c>
      <c r="J3" s="46" t="s">
        <v>12</v>
      </c>
      <c r="K3" s="398" t="s">
        <v>271</v>
      </c>
      <c r="L3" s="46" t="s">
        <v>14</v>
      </c>
      <c r="M3" s="46" t="s">
        <v>15</v>
      </c>
      <c r="N3" s="46" t="s">
        <v>16</v>
      </c>
      <c r="O3" s="46" t="s">
        <v>17</v>
      </c>
    </row>
    <row r="4" spans="1:15" ht="6.6" customHeight="1" x14ac:dyDescent="0.3"/>
    <row r="5" spans="1:15" s="72" customFormat="1" x14ac:dyDescent="0.3">
      <c r="A5" s="624" t="s">
        <v>264</v>
      </c>
      <c r="B5" s="625"/>
      <c r="C5" s="5"/>
      <c r="D5" s="6"/>
      <c r="E5" s="7"/>
      <c r="F5" s="5"/>
      <c r="G5" s="5"/>
      <c r="H5" s="13"/>
      <c r="I5" s="14"/>
      <c r="J5" s="5"/>
      <c r="K5" s="5"/>
      <c r="L5" s="5"/>
      <c r="M5" s="5"/>
      <c r="N5" s="5"/>
      <c r="O5" s="5"/>
    </row>
    <row r="6" spans="1:15" s="72" customFormat="1" x14ac:dyDescent="0.3">
      <c r="B6" s="1"/>
    </row>
    <row r="7" spans="1:15" s="72" customFormat="1" x14ac:dyDescent="0.3">
      <c r="B7" s="436" t="s">
        <v>268</v>
      </c>
      <c r="C7" s="31"/>
    </row>
    <row r="8" spans="1:15" s="72" customFormat="1" x14ac:dyDescent="0.3">
      <c r="B8" s="2"/>
      <c r="C8" s="31"/>
    </row>
    <row r="9" spans="1:15" s="72" customFormat="1" x14ac:dyDescent="0.3">
      <c r="B9" s="37" t="s">
        <v>269</v>
      </c>
      <c r="C9" s="31"/>
      <c r="D9" s="9"/>
      <c r="E9" s="10"/>
      <c r="F9" s="22">
        <f>GEOMEAN(F12:F15,F18:F21,F24:F27)</f>
        <v>1.0008429337072966</v>
      </c>
      <c r="G9" s="22">
        <f>+G11+G17+G23</f>
        <v>40321</v>
      </c>
      <c r="H9" s="22">
        <f>+H11+H17+H23</f>
        <v>39595.72</v>
      </c>
      <c r="I9" s="22">
        <v>100</v>
      </c>
      <c r="J9" s="44"/>
      <c r="K9" s="22">
        <f>GEOMEAN(K12:K15,K18:K21,K24:K27)</f>
        <v>0.99894191565742574</v>
      </c>
      <c r="L9" s="44"/>
      <c r="M9" s="44"/>
      <c r="N9" s="22" t="e">
        <f>((N18*I18)+(N11*$I$11)+(N14*$I$14)+(N21*I21)/$I$9)</f>
        <v>#REF!</v>
      </c>
    </row>
    <row r="10" spans="1:15" s="72" customFormat="1" x14ac:dyDescent="0.3">
      <c r="B10" s="2"/>
      <c r="C10" s="31"/>
      <c r="D10" s="9"/>
      <c r="E10" s="10"/>
    </row>
    <row r="11" spans="1:15" s="73" customFormat="1" x14ac:dyDescent="0.3">
      <c r="A11" s="73" t="str">
        <f>[1]Hoja1!B5776</f>
        <v>0301</v>
      </c>
      <c r="B11" s="28" t="str">
        <f>[1]Hoja1!C5776</f>
        <v>Gasolina Super 95</v>
      </c>
      <c r="C11" s="32" t="str">
        <f>[1]Hoja1!D5776</f>
        <v/>
      </c>
      <c r="D11" s="6"/>
      <c r="E11" s="7"/>
      <c r="F11" s="22">
        <f>GEOMEAN(F12:F15)</f>
        <v>1.1126607269506978</v>
      </c>
      <c r="G11" s="22">
        <f>SUM(G12:G15)</f>
        <v>16118</v>
      </c>
      <c r="H11" s="22">
        <f>SUM(H12:H15)</f>
        <v>16872.199999999997</v>
      </c>
      <c r="I11" s="22">
        <f>(H11/($H$9)*100)</f>
        <v>42.61117110637209</v>
      </c>
      <c r="J11" s="12"/>
      <c r="K11" s="22">
        <f>GEOMEAN(K12:K15)</f>
        <v>1.1126607269506978</v>
      </c>
      <c r="L11" s="12"/>
      <c r="M11" s="12"/>
      <c r="N11" s="12">
        <f>(K11/F11)*100</f>
        <v>100</v>
      </c>
    </row>
    <row r="12" spans="1:15" s="73" customFormat="1" x14ac:dyDescent="0.3">
      <c r="A12" s="214" t="str">
        <f>[1]Hoja1!B5777</f>
        <v/>
      </c>
      <c r="B12" s="214" t="str">
        <f>[1]Hoja1!C5777</f>
        <v>0703</v>
      </c>
      <c r="C12" s="440" t="str">
        <f>[1]Hoja1!D5777</f>
        <v>47300</v>
      </c>
      <c r="D12" s="440">
        <f>[1]Hoja1!E5777</f>
        <v>333100</v>
      </c>
      <c r="E12" s="440">
        <f>[1]Hoja1!F5777</f>
        <v>4</v>
      </c>
      <c r="F12" s="215">
        <f>[1]Hoja1!G5777</f>
        <v>0.88</v>
      </c>
      <c r="G12" s="214">
        <f>[1]Hoja1!H5777</f>
        <v>658</v>
      </c>
      <c r="H12" s="343">
        <f t="shared" ref="H12:H15" si="0">F12*G12</f>
        <v>579.04</v>
      </c>
      <c r="I12" s="27"/>
      <c r="J12" s="27"/>
      <c r="K12" s="73">
        <f>[1]Hoja1!I5777</f>
        <v>0.88</v>
      </c>
    </row>
    <row r="13" spans="1:15" s="73" customFormat="1" x14ac:dyDescent="0.3">
      <c r="A13" s="73" t="str">
        <f>[1]Hoja1!B5778</f>
        <v/>
      </c>
      <c r="B13" s="73" t="str">
        <f>[1]Hoja1!C5778</f>
        <v>0704</v>
      </c>
      <c r="C13" s="440" t="str">
        <f>[1]Hoja1!D5778</f>
        <v>47300</v>
      </c>
      <c r="D13" s="440">
        <f>[1]Hoja1!E5778</f>
        <v>333100</v>
      </c>
      <c r="E13" s="440">
        <f>[1]Hoja1!F5778</f>
        <v>4</v>
      </c>
      <c r="F13" s="74">
        <f>[1]Hoja1!G5778</f>
        <v>0.82</v>
      </c>
      <c r="G13" s="73">
        <f>[1]Hoja1!H5778</f>
        <v>7658</v>
      </c>
      <c r="H13" s="343">
        <f t="shared" si="0"/>
        <v>6279.5599999999995</v>
      </c>
      <c r="I13" s="27"/>
      <c r="J13" s="27"/>
      <c r="K13" s="73">
        <f>[1]Hoja1!I5778</f>
        <v>0.82</v>
      </c>
    </row>
    <row r="14" spans="1:15" s="75" customFormat="1" x14ac:dyDescent="0.3">
      <c r="A14" s="75" t="str">
        <f>[1]Hoja1!B5779</f>
        <v/>
      </c>
      <c r="B14" s="441" t="str">
        <f>[1]Hoja1!C5779</f>
        <v>0737</v>
      </c>
      <c r="C14" s="442" t="str">
        <f>[1]Hoja1!D5779</f>
        <v>47300</v>
      </c>
      <c r="D14" s="427">
        <f>[1]Hoja1!E5779</f>
        <v>333100</v>
      </c>
      <c r="E14" s="428">
        <f>[1]Hoja1!F5779</f>
        <v>4</v>
      </c>
      <c r="F14" s="431">
        <f>[1]Hoja1!G5779</f>
        <v>1.18</v>
      </c>
      <c r="G14" s="431">
        <f>[1]Hoja1!H5779</f>
        <v>6500</v>
      </c>
      <c r="H14" s="343">
        <f t="shared" si="0"/>
        <v>7670</v>
      </c>
      <c r="I14" s="12"/>
      <c r="J14" s="12"/>
      <c r="K14" s="75">
        <f>[1]Hoja1!I5779</f>
        <v>1.18</v>
      </c>
      <c r="L14" s="12"/>
      <c r="M14" s="12"/>
      <c r="N14" s="12" t="e">
        <f>(#REF!/F14)*100</f>
        <v>#REF!</v>
      </c>
    </row>
    <row r="15" spans="1:15" s="73" customFormat="1" x14ac:dyDescent="0.3">
      <c r="A15" s="216" t="str">
        <f>[1]Hoja1!B5780</f>
        <v/>
      </c>
      <c r="B15" s="216" t="str">
        <f>[1]Hoja1!C5780</f>
        <v>0746</v>
      </c>
      <c r="C15" s="440" t="str">
        <f>[1]Hoja1!D5780</f>
        <v>47300</v>
      </c>
      <c r="D15" s="440">
        <f>[1]Hoja1!E5780</f>
        <v>333100</v>
      </c>
      <c r="E15" s="440">
        <f>[1]Hoja1!F5780</f>
        <v>4</v>
      </c>
      <c r="F15" s="217">
        <f>[1]Hoja1!G5780</f>
        <v>1.8</v>
      </c>
      <c r="G15" s="216">
        <f>[1]Hoja1!H5780</f>
        <v>1302</v>
      </c>
      <c r="H15" s="343">
        <f t="shared" si="0"/>
        <v>2343.6</v>
      </c>
      <c r="I15" s="27"/>
      <c r="J15" s="27"/>
      <c r="K15" s="73">
        <f>[1]Hoja1!I5780</f>
        <v>1.8</v>
      </c>
    </row>
    <row r="16" spans="1:15" s="73" customFormat="1" x14ac:dyDescent="0.3">
      <c r="A16" s="216"/>
      <c r="B16" s="216"/>
      <c r="C16" s="440"/>
      <c r="D16" s="440"/>
      <c r="E16" s="440"/>
      <c r="F16" s="217"/>
      <c r="G16" s="216"/>
      <c r="I16" s="27"/>
      <c r="J16" s="27"/>
    </row>
    <row r="17" spans="1:14" s="76" customFormat="1" x14ac:dyDescent="0.3">
      <c r="A17" s="76" t="str">
        <f>[1]Hoja1!B5781</f>
        <v>0303</v>
      </c>
      <c r="B17" s="76" t="str">
        <f>[1]Hoja1!C5781</f>
        <v>Gasolina regular 91</v>
      </c>
      <c r="C17" s="440" t="str">
        <f>[1]Hoja1!D5781</f>
        <v/>
      </c>
      <c r="D17" s="440"/>
      <c r="E17" s="440"/>
      <c r="F17" s="22">
        <f>GEOMEAN(F18:F21)</f>
        <v>1.0013671936159678</v>
      </c>
      <c r="G17" s="22">
        <f>SUM(G18:G21)</f>
        <v>18548</v>
      </c>
      <c r="H17" s="22">
        <f>SUM(H18:H21)</f>
        <v>17399.8</v>
      </c>
      <c r="I17" s="22">
        <f>(H17/($H$9)*100)</f>
        <v>43.943638352832068</v>
      </c>
      <c r="J17" s="27"/>
      <c r="K17" s="22">
        <f>GEOMEAN(K18:K21)</f>
        <v>0.99897442336728814</v>
      </c>
    </row>
    <row r="18" spans="1:14" s="218" customFormat="1" x14ac:dyDescent="0.3">
      <c r="A18" s="218" t="str">
        <f>[1]Hoja1!B5782</f>
        <v/>
      </c>
      <c r="B18" s="441" t="str">
        <f>[1]Hoja1!C5782</f>
        <v>0703</v>
      </c>
      <c r="C18" s="442" t="str">
        <f>[1]Hoja1!D5782</f>
        <v>47300</v>
      </c>
      <c r="D18" s="427">
        <f>[1]Hoja1!E5782</f>
        <v>333100</v>
      </c>
      <c r="E18" s="428">
        <f>[1]Hoja1!F5782</f>
        <v>4</v>
      </c>
      <c r="F18" s="431">
        <f>[1]Hoja1!G5782</f>
        <v>0.84</v>
      </c>
      <c r="G18" s="431">
        <f>[1]Hoja1!H5782</f>
        <v>263</v>
      </c>
      <c r="H18" s="343">
        <f t="shared" ref="H18:H21" si="1">F18*G18</f>
        <v>220.92</v>
      </c>
      <c r="I18" s="12"/>
      <c r="J18" s="12"/>
      <c r="K18" s="218">
        <f>[1]Hoja1!I5782</f>
        <v>0.84</v>
      </c>
      <c r="L18" s="12"/>
      <c r="M18" s="12"/>
      <c r="N18" s="12" t="e">
        <f>(#REF!/F18)*100</f>
        <v>#REF!</v>
      </c>
    </row>
    <row r="19" spans="1:14" s="216" customFormat="1" x14ac:dyDescent="0.3">
      <c r="A19" s="218" t="str">
        <f>[1]Hoja1!B5783</f>
        <v/>
      </c>
      <c r="B19" s="218" t="str">
        <f>[1]Hoja1!C5783</f>
        <v>0704</v>
      </c>
      <c r="C19" s="440" t="str">
        <f>[1]Hoja1!D5783</f>
        <v>47300</v>
      </c>
      <c r="D19" s="440">
        <f>[1]Hoja1!E5783</f>
        <v>333100</v>
      </c>
      <c r="E19" s="440">
        <f>[1]Hoja1!F5783</f>
        <v>4</v>
      </c>
      <c r="F19" s="219">
        <f>[1]Hoja1!G5783</f>
        <v>0.76</v>
      </c>
      <c r="G19" s="218">
        <f>[1]Hoja1!H5783</f>
        <v>8863</v>
      </c>
      <c r="H19" s="343">
        <f t="shared" si="1"/>
        <v>6735.88</v>
      </c>
      <c r="I19" s="27"/>
      <c r="J19" s="27"/>
      <c r="K19" s="216">
        <f>[1]Hoja1!I5783</f>
        <v>0.76</v>
      </c>
    </row>
    <row r="20" spans="1:14" s="216" customFormat="1" x14ac:dyDescent="0.3">
      <c r="A20" s="216" t="str">
        <f>[1]Hoja1!B5784</f>
        <v/>
      </c>
      <c r="B20" s="216" t="str">
        <f>[1]Hoja1!C5784</f>
        <v>0737</v>
      </c>
      <c r="C20" s="440" t="str">
        <f>[1]Hoja1!D5784</f>
        <v>47300</v>
      </c>
      <c r="D20" s="440">
        <f>[1]Hoja1!E5784</f>
        <v>333100</v>
      </c>
      <c r="E20" s="440">
        <f>[1]Hoja1!F5784</f>
        <v>4</v>
      </c>
      <c r="F20" s="217">
        <f>[1]Hoja1!G5784</f>
        <v>1.05</v>
      </c>
      <c r="G20" s="216">
        <f>[1]Hoja1!H5784</f>
        <v>8200</v>
      </c>
      <c r="H20" s="343">
        <f t="shared" si="1"/>
        <v>8610</v>
      </c>
      <c r="I20" s="27"/>
      <c r="J20" s="27"/>
      <c r="K20" s="216">
        <f>[1]Hoja1!I5784</f>
        <v>1.04</v>
      </c>
    </row>
    <row r="21" spans="1:14" s="76" customFormat="1" x14ac:dyDescent="0.3">
      <c r="A21" s="76" t="str">
        <f>[1]Hoja1!B5785</f>
        <v/>
      </c>
      <c r="B21" s="441" t="str">
        <f>[1]Hoja1!C5785</f>
        <v>0746</v>
      </c>
      <c r="C21" s="442" t="str">
        <f>[1]Hoja1!D5785</f>
        <v>47300</v>
      </c>
      <c r="D21" s="427">
        <f>[1]Hoja1!E5785</f>
        <v>333100</v>
      </c>
      <c r="E21" s="428">
        <f>[1]Hoja1!F5785</f>
        <v>4</v>
      </c>
      <c r="F21" s="431">
        <f>[1]Hoja1!G5785</f>
        <v>1.5</v>
      </c>
      <c r="G21" s="431">
        <f>[1]Hoja1!H5785</f>
        <v>1222</v>
      </c>
      <c r="H21" s="343">
        <f t="shared" si="1"/>
        <v>1833</v>
      </c>
      <c r="I21" s="12"/>
      <c r="J21" s="12"/>
      <c r="K21" s="76">
        <f>[1]Hoja1!I5785</f>
        <v>1.5</v>
      </c>
      <c r="L21" s="12"/>
      <c r="M21" s="12"/>
      <c r="N21" s="12" t="e">
        <f>(#REF!/F21)*100</f>
        <v>#REF!</v>
      </c>
    </row>
    <row r="22" spans="1:14" s="76" customFormat="1" x14ac:dyDescent="0.3">
      <c r="A22" s="220"/>
      <c r="B22" s="220"/>
      <c r="C22" s="440"/>
      <c r="D22" s="440"/>
      <c r="E22" s="440"/>
      <c r="F22" s="221"/>
      <c r="G22" s="220"/>
      <c r="I22" s="27"/>
      <c r="J22" s="27"/>
    </row>
    <row r="23" spans="1:14" s="76" customFormat="1" x14ac:dyDescent="0.3">
      <c r="A23" s="220" t="str">
        <f>[1]Hoja1!B5786</f>
        <v>0305</v>
      </c>
      <c r="B23" s="220" t="str">
        <f>[1]Hoja1!C5786</f>
        <v>Diésel</v>
      </c>
      <c r="C23" s="440" t="str">
        <f>[1]Hoja1!D5786</f>
        <v/>
      </c>
      <c r="D23" s="440"/>
      <c r="E23" s="440"/>
      <c r="F23" s="22">
        <f>GEOMEAN(F24:F27)</f>
        <v>0.89979103834742125</v>
      </c>
      <c r="G23" s="22">
        <f>SUM(G24:G27)</f>
        <v>5655</v>
      </c>
      <c r="H23" s="22">
        <f>SUM(H24:H27)</f>
        <v>5323.72</v>
      </c>
      <c r="I23" s="22">
        <f>(H23/($H$9)*100)</f>
        <v>13.445190540795823</v>
      </c>
      <c r="J23" s="27"/>
      <c r="K23" s="22">
        <f>GEOMEAN(K24:K27)</f>
        <v>0.89681648181718876</v>
      </c>
    </row>
    <row r="24" spans="1:14" s="76" customFormat="1" x14ac:dyDescent="0.3">
      <c r="A24" s="220" t="str">
        <f>[1]Hoja1!B5787</f>
        <v/>
      </c>
      <c r="B24" s="220" t="str">
        <f>[1]Hoja1!C5787</f>
        <v>0703</v>
      </c>
      <c r="C24" s="440" t="str">
        <f>[1]Hoja1!D5787</f>
        <v>47300</v>
      </c>
      <c r="D24" s="220">
        <f>[1]Hoja1!E5787</f>
        <v>333100</v>
      </c>
      <c r="E24" s="220">
        <f>[1]Hoja1!F5787</f>
        <v>4</v>
      </c>
      <c r="F24" s="221">
        <f>[1]Hoja1!G5787</f>
        <v>0.88</v>
      </c>
      <c r="G24" s="220">
        <f>[1]Hoja1!H5787</f>
        <v>553</v>
      </c>
      <c r="H24" s="343">
        <f t="shared" ref="H24:H27" si="2">F24*G24</f>
        <v>486.64</v>
      </c>
      <c r="I24" s="27"/>
      <c r="J24" s="27"/>
      <c r="K24" s="76">
        <f>[1]Hoja1!I5787</f>
        <v>0.88</v>
      </c>
    </row>
    <row r="25" spans="1:14" s="76" customFormat="1" x14ac:dyDescent="0.3">
      <c r="A25" s="220" t="str">
        <f>[1]Hoja1!B5788</f>
        <v/>
      </c>
      <c r="B25" s="220" t="str">
        <f>[1]Hoja1!C5788</f>
        <v>0704</v>
      </c>
      <c r="C25" s="440" t="str">
        <f>[1]Hoja1!D5788</f>
        <v>47300</v>
      </c>
      <c r="D25" s="220">
        <f>[1]Hoja1!E5788</f>
        <v>333100</v>
      </c>
      <c r="E25" s="220">
        <f>[1]Hoja1!F5788</f>
        <v>4</v>
      </c>
      <c r="F25" s="221">
        <f>[1]Hoja1!G5788</f>
        <v>0.76</v>
      </c>
      <c r="G25" s="220">
        <f>[1]Hoja1!H5788</f>
        <v>930</v>
      </c>
      <c r="H25" s="343">
        <f t="shared" si="2"/>
        <v>706.8</v>
      </c>
      <c r="I25" s="27"/>
      <c r="J25" s="27"/>
      <c r="K25" s="76">
        <f>[1]Hoja1!I5788</f>
        <v>0.75</v>
      </c>
    </row>
    <row r="26" spans="1:14" s="83" customFormat="1" x14ac:dyDescent="0.3">
      <c r="A26" s="83" t="str">
        <f>[1]Hoja1!B5789</f>
        <v/>
      </c>
      <c r="B26" s="83" t="str">
        <f>[1]Hoja1!C5789</f>
        <v>0737</v>
      </c>
      <c r="C26" s="440" t="str">
        <f>[1]Hoja1!D5789</f>
        <v>47300</v>
      </c>
      <c r="D26" s="83">
        <f>[1]Hoja1!E5789</f>
        <v>333100</v>
      </c>
      <c r="E26" s="83">
        <f>[1]Hoja1!F5789</f>
        <v>4</v>
      </c>
      <c r="F26" s="84">
        <f>[1]Hoja1!G5789</f>
        <v>0.99</v>
      </c>
      <c r="G26" s="83">
        <f>[1]Hoja1!H5789</f>
        <v>3000</v>
      </c>
      <c r="H26" s="343">
        <f t="shared" si="2"/>
        <v>2970</v>
      </c>
      <c r="I26" s="27"/>
      <c r="J26" s="27"/>
      <c r="K26" s="83">
        <f>[1]Hoja1!I5789</f>
        <v>0.99</v>
      </c>
    </row>
    <row r="27" spans="1:14" s="83" customFormat="1" x14ac:dyDescent="0.3">
      <c r="A27" s="83" t="str">
        <f>[1]Hoja1!B5790</f>
        <v/>
      </c>
      <c r="B27" s="83" t="str">
        <f>[1]Hoja1!C5790</f>
        <v>0746</v>
      </c>
      <c r="C27" s="440" t="str">
        <f>[1]Hoja1!D5790</f>
        <v>47300</v>
      </c>
      <c r="D27" s="83">
        <f>[1]Hoja1!E5790</f>
        <v>333100</v>
      </c>
      <c r="E27" s="83">
        <f>[1]Hoja1!F5790</f>
        <v>4</v>
      </c>
      <c r="F27" s="84">
        <f>[1]Hoja1!G5790</f>
        <v>0.99</v>
      </c>
      <c r="G27" s="83">
        <f>[1]Hoja1!H5790</f>
        <v>1172</v>
      </c>
      <c r="H27" s="343">
        <f t="shared" si="2"/>
        <v>1160.28</v>
      </c>
      <c r="I27" s="27"/>
      <c r="J27" s="27"/>
      <c r="K27" s="83">
        <f>[1]Hoja1!I5790</f>
        <v>0.99</v>
      </c>
    </row>
    <row r="28" spans="1:14" s="83" customFormat="1" x14ac:dyDescent="0.3">
      <c r="B28" s="443"/>
      <c r="C28" s="432"/>
      <c r="D28" s="444"/>
      <c r="E28" s="444"/>
      <c r="F28" s="361"/>
      <c r="G28" s="361"/>
      <c r="H28" s="361"/>
      <c r="I28" s="361"/>
      <c r="J28" s="360"/>
      <c r="K28" s="361"/>
      <c r="L28" s="360"/>
      <c r="M28" s="360"/>
      <c r="N28" s="22"/>
    </row>
    <row r="29" spans="1:14" s="76" customFormat="1" x14ac:dyDescent="0.3">
      <c r="B29" s="429" t="s">
        <v>272</v>
      </c>
      <c r="F29" s="22">
        <f>GEOMEAN(F32:F35,F38:F41,F43,F46:F52,F55:F65,F68:F71,F74,F78,F81:F85)</f>
        <v>4.8225057285070783</v>
      </c>
      <c r="G29" s="22">
        <f>+G31+G37+G42+G45+G54+G67+G73+G77+G80</f>
        <v>3341</v>
      </c>
      <c r="H29" s="22">
        <f>+H31+H37+H42+H45+H54+H67+H73+H77+H80</f>
        <v>42040</v>
      </c>
      <c r="I29" s="40">
        <v>100</v>
      </c>
      <c r="J29" s="27"/>
      <c r="K29" s="22">
        <f>GEOMEAN(K32:K35,K38:K41,K43,K46:K52,K55:K65,K68:K71,K74,K78,K81:K85)</f>
        <v>4.8231876768622701</v>
      </c>
    </row>
    <row r="30" spans="1:14" s="78" customFormat="1" x14ac:dyDescent="0.3">
      <c r="B30" s="28"/>
      <c r="C30" s="32"/>
      <c r="D30" s="6"/>
      <c r="E30" s="7"/>
      <c r="F30" s="12"/>
      <c r="G30" s="12"/>
      <c r="H30" s="12"/>
      <c r="I30" s="12"/>
      <c r="J30" s="12"/>
      <c r="K30" s="361"/>
      <c r="L30" s="12"/>
      <c r="M30" s="12"/>
      <c r="N30" s="12"/>
    </row>
    <row r="31" spans="1:14" s="76" customFormat="1" x14ac:dyDescent="0.3">
      <c r="A31" s="222" t="str">
        <f>[1]Hoja1!B5791</f>
        <v>0306</v>
      </c>
      <c r="B31" s="16" t="str">
        <f>[1]Hoja1!C5791</f>
        <v>Aceite 30-40</v>
      </c>
      <c r="C31" s="222" t="str">
        <f>[1]Hoja1!D5791</f>
        <v/>
      </c>
      <c r="D31" s="222"/>
      <c r="E31" s="222"/>
      <c r="F31" s="22">
        <f>GEOMEAN(F32:F35)</f>
        <v>4.1126166630078771</v>
      </c>
      <c r="G31" s="22">
        <f>SUM(G32:G35)</f>
        <v>74</v>
      </c>
      <c r="H31" s="22">
        <f>SUM(H32:H35)</f>
        <v>308.28000000000003</v>
      </c>
      <c r="I31" s="22">
        <f>(H31/($H$29)*100)</f>
        <v>0.73330161750713618</v>
      </c>
      <c r="J31" s="27"/>
      <c r="K31" s="22">
        <f>GEOMEAN(K32:K35)</f>
        <v>4.1126166630078771</v>
      </c>
    </row>
    <row r="32" spans="1:14" s="76" customFormat="1" x14ac:dyDescent="0.3">
      <c r="A32" s="76" t="str">
        <f>[1]Hoja1!B5792</f>
        <v/>
      </c>
      <c r="B32" s="76" t="str">
        <f>[1]Hoja1!C5792</f>
        <v>0708</v>
      </c>
      <c r="C32" s="440" t="str">
        <f>[1]Hoja1!D5792</f>
        <v>47330</v>
      </c>
      <c r="D32" s="440">
        <f>[1]Hoja1!E5792</f>
        <v>333800</v>
      </c>
      <c r="E32" s="76">
        <f>[1]Hoja1!F5792</f>
        <v>4</v>
      </c>
      <c r="F32" s="77">
        <v>4.7300000000000004</v>
      </c>
      <c r="G32" s="76">
        <f>[1]Hoja1!H5792</f>
        <v>20</v>
      </c>
      <c r="H32" s="343">
        <f t="shared" ref="H32:H35" si="3">F32*G32</f>
        <v>94.600000000000009</v>
      </c>
      <c r="I32" s="27"/>
      <c r="J32" s="27"/>
      <c r="K32" s="76">
        <v>4.7300000000000004</v>
      </c>
    </row>
    <row r="33" spans="1:14" s="79" customFormat="1" x14ac:dyDescent="0.3">
      <c r="A33" s="79" t="str">
        <f>[1]Hoja1!B5793</f>
        <v/>
      </c>
      <c r="B33" s="441" t="str">
        <f>[1]Hoja1!C5793</f>
        <v>0725</v>
      </c>
      <c r="C33" s="442" t="str">
        <f>[1]Hoja1!D5793</f>
        <v>47330</v>
      </c>
      <c r="D33" s="427">
        <f>[1]Hoja1!E5793</f>
        <v>333800</v>
      </c>
      <c r="E33" s="428">
        <f>[1]Hoja1!F5793</f>
        <v>4</v>
      </c>
      <c r="F33" s="431">
        <v>4</v>
      </c>
      <c r="G33" s="431">
        <f>[1]Hoja1!H5793</f>
        <v>10</v>
      </c>
      <c r="H33" s="343">
        <f t="shared" si="3"/>
        <v>40</v>
      </c>
      <c r="I33" s="431"/>
      <c r="J33" s="12"/>
      <c r="K33" s="431">
        <v>4</v>
      </c>
      <c r="L33" s="12"/>
      <c r="M33" s="12"/>
      <c r="N33" s="12"/>
    </row>
    <row r="34" spans="1:14" s="76" customFormat="1" x14ac:dyDescent="0.3">
      <c r="A34" s="223" t="str">
        <f>[1]Hoja1!B5794</f>
        <v/>
      </c>
      <c r="B34" s="223" t="str">
        <f>[1]Hoja1!C5794</f>
        <v>0726</v>
      </c>
      <c r="C34" s="440" t="str">
        <f>[1]Hoja1!D5794</f>
        <v>46632</v>
      </c>
      <c r="D34" s="440">
        <f>[1]Hoja1!E5794</f>
        <v>333800</v>
      </c>
      <c r="E34" s="223">
        <f>[1]Hoja1!F5794</f>
        <v>4</v>
      </c>
      <c r="F34" s="224">
        <f>[1]Hoja1!G5794</f>
        <v>4.32</v>
      </c>
      <c r="G34" s="223">
        <f>[1]Hoja1!H5794</f>
        <v>24</v>
      </c>
      <c r="H34" s="343">
        <f t="shared" si="3"/>
        <v>103.68</v>
      </c>
      <c r="I34" s="27"/>
      <c r="J34" s="27"/>
      <c r="K34" s="76">
        <f>[1]Hoja1!I5794</f>
        <v>4.32</v>
      </c>
    </row>
    <row r="35" spans="1:14" s="76" customFormat="1" x14ac:dyDescent="0.3">
      <c r="A35" s="76" t="str">
        <f>[1]Hoja1!B5795</f>
        <v/>
      </c>
      <c r="B35" s="76" t="str">
        <f>[1]Hoja1!C5795</f>
        <v>0747</v>
      </c>
      <c r="C35" s="440" t="str">
        <f>[1]Hoja1!D5795</f>
        <v>47732</v>
      </c>
      <c r="D35" s="440">
        <f>[1]Hoja1!E5795</f>
        <v>333800</v>
      </c>
      <c r="E35" s="76">
        <f>[1]Hoja1!F5795</f>
        <v>4</v>
      </c>
      <c r="F35" s="77">
        <f>[1]Hoja1!G5795</f>
        <v>3.5</v>
      </c>
      <c r="G35" s="76">
        <v>20</v>
      </c>
      <c r="H35" s="343">
        <f t="shared" si="3"/>
        <v>70</v>
      </c>
      <c r="I35" s="27"/>
      <c r="J35" s="27"/>
      <c r="K35" s="76">
        <f>[1]Hoja1!I5795</f>
        <v>3.5</v>
      </c>
    </row>
    <row r="36" spans="1:14" s="81" customFormat="1" x14ac:dyDescent="0.3">
      <c r="B36" s="28"/>
      <c r="C36" s="32"/>
      <c r="D36" s="6"/>
      <c r="E36" s="7"/>
      <c r="F36" s="12"/>
      <c r="G36" s="12"/>
      <c r="H36" s="12"/>
      <c r="I36" s="12"/>
      <c r="J36" s="12"/>
      <c r="K36" s="361"/>
      <c r="L36" s="12"/>
      <c r="M36" s="12"/>
      <c r="N36" s="12"/>
    </row>
    <row r="37" spans="1:14" s="80" customFormat="1" x14ac:dyDescent="0.3">
      <c r="A37" s="225" t="str">
        <f>[1]Hoja1!B5796</f>
        <v>0307</v>
      </c>
      <c r="B37" s="23" t="str">
        <f>[1]Hoja1!C5796</f>
        <v>Aceite 140-190</v>
      </c>
      <c r="C37" s="225" t="str">
        <f>[1]Hoja1!D5796</f>
        <v/>
      </c>
      <c r="D37" s="225"/>
      <c r="E37" s="225"/>
      <c r="F37" s="22">
        <f>GEOMEAN(F38:F40)</f>
        <v>4.9017486470288283</v>
      </c>
      <c r="G37" s="22">
        <f>SUM(G38:G40)</f>
        <v>80</v>
      </c>
      <c r="H37" s="22">
        <f>SUM(H38:H40)</f>
        <v>348.76</v>
      </c>
      <c r="I37" s="22">
        <f>(H37/($H$29)*100)</f>
        <v>0.82959086584205521</v>
      </c>
      <c r="J37" s="27"/>
      <c r="K37" s="22">
        <f>GEOMEAN(K38:K40)</f>
        <v>5.0291233698446041</v>
      </c>
    </row>
    <row r="38" spans="1:14" s="80" customFormat="1" x14ac:dyDescent="0.3">
      <c r="A38" s="225" t="str">
        <f>[1]Hoja1!B5797</f>
        <v/>
      </c>
      <c r="B38" s="225" t="str">
        <f>[1]Hoja1!C5797</f>
        <v>0708</v>
      </c>
      <c r="C38" s="440" t="str">
        <f>[1]Hoja1!D5797</f>
        <v>47330</v>
      </c>
      <c r="D38" s="225">
        <f>[1]Hoja1!E5797</f>
        <v>333800</v>
      </c>
      <c r="E38" s="225">
        <f>[1]Hoja1!F5797</f>
        <v>4</v>
      </c>
      <c r="F38" s="226">
        <v>5</v>
      </c>
      <c r="G38" s="225">
        <f>[1]Hoja1!H5797</f>
        <v>20</v>
      </c>
      <c r="H38" s="343">
        <f t="shared" ref="H38:H40" si="4">F38*G38</f>
        <v>100</v>
      </c>
      <c r="I38" s="27"/>
      <c r="J38" s="27"/>
      <c r="K38" s="80">
        <f>[1]Hoja1!I5797</f>
        <v>5.4</v>
      </c>
    </row>
    <row r="39" spans="1:14" s="80" customFormat="1" x14ac:dyDescent="0.3">
      <c r="A39" s="225" t="str">
        <f>[1]Hoja1!B5798</f>
        <v/>
      </c>
      <c r="B39" s="225" t="str">
        <f>[1]Hoja1!C5798</f>
        <v>0726</v>
      </c>
      <c r="C39" s="440" t="str">
        <f>[1]Hoja1!D5798</f>
        <v>46632</v>
      </c>
      <c r="D39" s="225">
        <f>[1]Hoja1!E5798</f>
        <v>333800</v>
      </c>
      <c r="E39" s="225">
        <f>[1]Hoja1!F5798</f>
        <v>4</v>
      </c>
      <c r="F39" s="226">
        <f>[1]Hoja1!G5798</f>
        <v>6.73</v>
      </c>
      <c r="G39" s="225">
        <f>[1]Hoja1!H5798</f>
        <v>12</v>
      </c>
      <c r="H39" s="343">
        <f t="shared" si="4"/>
        <v>80.760000000000005</v>
      </c>
      <c r="I39" s="27"/>
      <c r="J39" s="27"/>
      <c r="K39" s="80">
        <f>[1]Hoja1!I5798</f>
        <v>6.73</v>
      </c>
    </row>
    <row r="40" spans="1:14" s="80" customFormat="1" x14ac:dyDescent="0.3">
      <c r="A40" s="225" t="str">
        <f>[1]Hoja1!B5799</f>
        <v/>
      </c>
      <c r="B40" s="225" t="str">
        <f>[1]Hoja1!C5799</f>
        <v>0731</v>
      </c>
      <c r="C40" s="440" t="str">
        <f>[1]Hoja1!D5799</f>
        <v>47732</v>
      </c>
      <c r="D40" s="225">
        <f>[1]Hoja1!E5799</f>
        <v>333800</v>
      </c>
      <c r="E40" s="225">
        <f>[1]Hoja1!F5799</f>
        <v>4</v>
      </c>
      <c r="F40" s="226">
        <f>[1]Hoja1!G5799</f>
        <v>3.5</v>
      </c>
      <c r="G40" s="225">
        <f>[1]Hoja1!H5799</f>
        <v>48</v>
      </c>
      <c r="H40" s="343">
        <f t="shared" si="4"/>
        <v>168</v>
      </c>
      <c r="I40" s="27"/>
      <c r="J40" s="27"/>
      <c r="K40" s="80">
        <f>[1]Hoja1!I5799</f>
        <v>3.5</v>
      </c>
    </row>
    <row r="41" spans="1:14" s="80" customFormat="1" x14ac:dyDescent="0.3">
      <c r="A41" s="225" t="s">
        <v>18</v>
      </c>
      <c r="B41" s="225"/>
      <c r="C41" s="225"/>
      <c r="D41" s="225"/>
      <c r="E41" s="225"/>
      <c r="F41" s="226"/>
      <c r="G41" s="225"/>
      <c r="I41" s="27"/>
      <c r="J41" s="27"/>
      <c r="K41" s="226"/>
    </row>
    <row r="42" spans="1:14" s="80" customFormat="1" x14ac:dyDescent="0.3">
      <c r="A42" s="80" t="str">
        <f>[1]Hoja1!B5800</f>
        <v>0308</v>
      </c>
      <c r="B42" s="80" t="str">
        <f>[1]Hoja1!C5800</f>
        <v>Aceite (hidráulico especial)</v>
      </c>
      <c r="C42" s="80" t="str">
        <f>[1]Hoja1!D5800</f>
        <v/>
      </c>
      <c r="F42" s="22">
        <f>GEOMEAN(F43:F45)</f>
        <v>3.8287378911772985</v>
      </c>
      <c r="G42" s="22">
        <f>SUM(G43:G45)</f>
        <v>903</v>
      </c>
      <c r="H42" s="22">
        <f>SUM(H43:H45)</f>
        <v>3533.88</v>
      </c>
      <c r="I42" s="22">
        <f>(H42/($H$29)*100)</f>
        <v>8.4059942911512842</v>
      </c>
      <c r="J42" s="27"/>
      <c r="K42" s="22">
        <f>GEOMEAN(K43:K45)</f>
        <v>3.682362190413448</v>
      </c>
    </row>
    <row r="43" spans="1:14" s="82" customFormat="1" x14ac:dyDescent="0.3">
      <c r="A43" s="82" t="str">
        <f>[1]Hoja1!B5801</f>
        <v/>
      </c>
      <c r="B43" s="441" t="str">
        <f>[1]Hoja1!C5801</f>
        <v>0708</v>
      </c>
      <c r="C43" s="442" t="str">
        <f>[1]Hoja1!D5801</f>
        <v>47330</v>
      </c>
      <c r="D43" s="427">
        <f>[1]Hoja1!E5801</f>
        <v>333800</v>
      </c>
      <c r="E43" s="428">
        <f>[1]Hoja1!F5801</f>
        <v>4</v>
      </c>
      <c r="F43" s="431">
        <v>4</v>
      </c>
      <c r="G43" s="431">
        <f>[1]Hoja1!H5801</f>
        <v>80</v>
      </c>
      <c r="H43" s="343">
        <f t="shared" ref="H43" si="5">F43*G43</f>
        <v>320</v>
      </c>
      <c r="I43" s="12"/>
      <c r="J43" s="12"/>
      <c r="K43" s="431">
        <v>3.7</v>
      </c>
      <c r="L43" s="12"/>
      <c r="M43" s="12"/>
      <c r="N43" s="12"/>
    </row>
    <row r="44" spans="1:14" s="82" customFormat="1" x14ac:dyDescent="0.3">
      <c r="A44" s="227" t="s">
        <v>18</v>
      </c>
      <c r="B44" s="227"/>
      <c r="C44" s="227"/>
      <c r="D44" s="227"/>
      <c r="E44" s="227"/>
      <c r="F44" s="228"/>
      <c r="G44" s="227"/>
      <c r="I44" s="12"/>
      <c r="J44" s="12"/>
      <c r="K44" s="228"/>
      <c r="L44" s="12"/>
      <c r="M44" s="12"/>
      <c r="N44" s="12"/>
    </row>
    <row r="45" spans="1:14" s="82" customFormat="1" x14ac:dyDescent="0.3">
      <c r="A45" s="227" t="str">
        <f>[1]Hoja1!B5802</f>
        <v>0309</v>
      </c>
      <c r="B45" s="227" t="str">
        <f>[1]Hoja1!C5802</f>
        <v>Aceite SAE 40</v>
      </c>
      <c r="C45" s="227" t="str">
        <f>[1]Hoja1!D5802</f>
        <v/>
      </c>
      <c r="D45" s="227"/>
      <c r="E45" s="227"/>
      <c r="F45" s="22">
        <f>GEOMEAN(F46:F52)</f>
        <v>3.6648084598341968</v>
      </c>
      <c r="G45" s="22">
        <f>SUM(G46:G52)</f>
        <v>823</v>
      </c>
      <c r="H45" s="22">
        <f>SUM(H46:H52)</f>
        <v>3213.88</v>
      </c>
      <c r="I45" s="22">
        <f>(H45/($H$29)*100)</f>
        <v>7.644814462416746</v>
      </c>
      <c r="J45" s="12"/>
      <c r="K45" s="22">
        <f>GEOMEAN(K46:K52)</f>
        <v>3.6648084598341968</v>
      </c>
      <c r="L45" s="12"/>
      <c r="M45" s="12"/>
      <c r="N45" s="12"/>
    </row>
    <row r="46" spans="1:14" s="82" customFormat="1" x14ac:dyDescent="0.3">
      <c r="A46" s="227" t="str">
        <f>[1]Hoja1!B5803</f>
        <v/>
      </c>
      <c r="B46" s="227" t="str">
        <f>[1]Hoja1!C5803</f>
        <v>0711</v>
      </c>
      <c r="C46" s="440" t="str">
        <f>[1]Hoja1!D5803</f>
        <v>47300</v>
      </c>
      <c r="D46" s="440">
        <f>[1]Hoja1!E5803</f>
        <v>333800</v>
      </c>
      <c r="E46" s="227">
        <f>[1]Hoja1!F5803</f>
        <v>4</v>
      </c>
      <c r="F46" s="228">
        <f>[1]Hoja1!G5803</f>
        <v>3.75</v>
      </c>
      <c r="G46" s="227">
        <v>120</v>
      </c>
      <c r="H46" s="343">
        <f t="shared" ref="H46:H52" si="6">F46*G46</f>
        <v>450</v>
      </c>
      <c r="I46" s="12"/>
      <c r="J46" s="12"/>
      <c r="K46" s="82">
        <f>[1]Hoja1!I5803</f>
        <v>3.75</v>
      </c>
      <c r="L46" s="12"/>
      <c r="M46" s="12"/>
      <c r="N46" s="12"/>
    </row>
    <row r="47" spans="1:14" s="82" customFormat="1" x14ac:dyDescent="0.3">
      <c r="A47" s="227" t="str">
        <f>[1]Hoja1!B5804</f>
        <v/>
      </c>
      <c r="B47" s="227" t="str">
        <f>[1]Hoja1!C5804</f>
        <v>0718</v>
      </c>
      <c r="C47" s="440" t="str">
        <f>[1]Hoja1!D5804</f>
        <v>47330</v>
      </c>
      <c r="D47" s="440">
        <f>[1]Hoja1!E5804</f>
        <v>333800</v>
      </c>
      <c r="E47" s="227">
        <f>[1]Hoja1!F5804</f>
        <v>4</v>
      </c>
      <c r="F47" s="228">
        <f>[1]Hoja1!G5804</f>
        <v>3.25</v>
      </c>
      <c r="G47" s="227">
        <f>[1]Hoja1!H5804</f>
        <v>60</v>
      </c>
      <c r="H47" s="343">
        <f t="shared" si="6"/>
        <v>195</v>
      </c>
      <c r="I47" s="12"/>
      <c r="J47" s="12"/>
      <c r="K47" s="82">
        <f>[1]Hoja1!I5804</f>
        <v>3.25</v>
      </c>
      <c r="L47" s="12"/>
      <c r="M47" s="12"/>
      <c r="N47" s="12"/>
    </row>
    <row r="48" spans="1:14" s="82" customFormat="1" x14ac:dyDescent="0.3">
      <c r="A48" s="227" t="str">
        <f>[1]Hoja1!B5805</f>
        <v/>
      </c>
      <c r="B48" s="227" t="str">
        <f>[1]Hoja1!C5805</f>
        <v>0722</v>
      </c>
      <c r="C48" s="440" t="str">
        <f>[1]Hoja1!D5805</f>
        <v>47732</v>
      </c>
      <c r="D48" s="440">
        <f>[1]Hoja1!E5805</f>
        <v>333800</v>
      </c>
      <c r="E48" s="227">
        <f>[1]Hoja1!F5805</f>
        <v>4</v>
      </c>
      <c r="F48" s="228">
        <f>[1]Hoja1!G5805</f>
        <v>2.48</v>
      </c>
      <c r="G48" s="227">
        <v>15</v>
      </c>
      <c r="H48" s="343">
        <f t="shared" si="6"/>
        <v>37.200000000000003</v>
      </c>
      <c r="I48" s="12"/>
      <c r="J48" s="12"/>
      <c r="K48" s="82">
        <f>[1]Hoja1!I5805</f>
        <v>2.48</v>
      </c>
      <c r="L48" s="12"/>
      <c r="M48" s="12"/>
      <c r="N48" s="12"/>
    </row>
    <row r="49" spans="1:14" s="83" customFormat="1" x14ac:dyDescent="0.3">
      <c r="A49" s="83" t="str">
        <f>[1]Hoja1!B5806</f>
        <v/>
      </c>
      <c r="B49" s="83" t="str">
        <f>[1]Hoja1!C5806</f>
        <v>0726</v>
      </c>
      <c r="C49" s="440" t="str">
        <f>[1]Hoja1!D5806</f>
        <v>46632</v>
      </c>
      <c r="D49" s="440">
        <f>[1]Hoja1!E5806</f>
        <v>333800</v>
      </c>
      <c r="E49" s="83">
        <f>[1]Hoja1!F5806</f>
        <v>4</v>
      </c>
      <c r="F49" s="84">
        <f>[1]Hoja1!G5806</f>
        <v>4.32</v>
      </c>
      <c r="G49" s="83">
        <f>[1]Hoja1!H5806</f>
        <v>24</v>
      </c>
      <c r="H49" s="343">
        <f t="shared" si="6"/>
        <v>103.68</v>
      </c>
      <c r="I49" s="27"/>
      <c r="J49" s="27"/>
      <c r="K49" s="83">
        <f>[1]Hoja1!I5806</f>
        <v>4.32</v>
      </c>
    </row>
    <row r="50" spans="1:14" s="83" customFormat="1" x14ac:dyDescent="0.3">
      <c r="A50" s="83" t="str">
        <f>[1]Hoja1!B5807</f>
        <v/>
      </c>
      <c r="B50" s="28" t="str">
        <f>[1]Hoja1!C5807</f>
        <v>0736</v>
      </c>
      <c r="C50" s="442" t="str">
        <f>[1]Hoja1!D5807</f>
        <v>47732</v>
      </c>
      <c r="D50" s="427">
        <f>[1]Hoja1!E5807</f>
        <v>333800</v>
      </c>
      <c r="E50" s="428">
        <f>[1]Hoja1!F5807</f>
        <v>4</v>
      </c>
      <c r="F50" s="431">
        <f>[1]Hoja1!G5807</f>
        <v>4</v>
      </c>
      <c r="G50" s="431">
        <f>[1]Hoja1!H5807</f>
        <v>100</v>
      </c>
      <c r="H50" s="343">
        <f t="shared" si="6"/>
        <v>400</v>
      </c>
      <c r="I50" s="12"/>
      <c r="J50" s="12"/>
      <c r="K50" s="431">
        <f>[1]Hoja1!I5807</f>
        <v>4</v>
      </c>
      <c r="L50" s="12"/>
      <c r="M50" s="12"/>
      <c r="N50" s="12"/>
    </row>
    <row r="51" spans="1:14" s="83" customFormat="1" x14ac:dyDescent="0.3">
      <c r="A51" s="229" t="str">
        <f>[1]Hoja1!B5808</f>
        <v/>
      </c>
      <c r="B51" s="229" t="str">
        <f>[1]Hoja1!C5808</f>
        <v>0738</v>
      </c>
      <c r="C51" s="440" t="str">
        <f>[1]Hoja1!D5808</f>
        <v>47732</v>
      </c>
      <c r="D51" s="440">
        <f>[1]Hoja1!E5808</f>
        <v>333800</v>
      </c>
      <c r="E51" s="229">
        <f>[1]Hoja1!F5808</f>
        <v>4</v>
      </c>
      <c r="F51" s="230">
        <f>[1]Hoja1!G5808</f>
        <v>4.25</v>
      </c>
      <c r="G51" s="229">
        <f>[1]Hoja1!H5808</f>
        <v>48</v>
      </c>
      <c r="H51" s="343">
        <f t="shared" si="6"/>
        <v>204</v>
      </c>
      <c r="I51" s="27"/>
      <c r="J51" s="27"/>
      <c r="K51" s="83">
        <f>[1]Hoja1!I5808</f>
        <v>4.25</v>
      </c>
    </row>
    <row r="52" spans="1:14" s="83" customFormat="1" x14ac:dyDescent="0.3">
      <c r="A52" s="229" t="str">
        <f>[1]Hoja1!B5809</f>
        <v/>
      </c>
      <c r="B52" s="229" t="str">
        <f>[1]Hoja1!C5809</f>
        <v>0741</v>
      </c>
      <c r="C52" s="440" t="str">
        <f>[1]Hoja1!D5809</f>
        <v>47300</v>
      </c>
      <c r="D52" s="440">
        <f>[1]Hoja1!E5809</f>
        <v>333800</v>
      </c>
      <c r="E52" s="229">
        <f>[1]Hoja1!F5809</f>
        <v>4</v>
      </c>
      <c r="F52" s="230">
        <f>[1]Hoja1!G5809</f>
        <v>4</v>
      </c>
      <c r="G52" s="229">
        <f>[1]Hoja1!H5809</f>
        <v>456</v>
      </c>
      <c r="H52" s="343">
        <f t="shared" si="6"/>
        <v>1824</v>
      </c>
      <c r="I52" s="27"/>
      <c r="J52" s="27"/>
      <c r="K52" s="83">
        <f>[1]Hoja1!I5809</f>
        <v>4</v>
      </c>
    </row>
    <row r="53" spans="1:14" s="83" customFormat="1" x14ac:dyDescent="0.3">
      <c r="A53" s="229" t="s">
        <v>18</v>
      </c>
      <c r="B53" s="229"/>
      <c r="C53" s="229"/>
      <c r="D53" s="229"/>
      <c r="E53" s="229"/>
      <c r="F53" s="230"/>
      <c r="G53" s="229"/>
      <c r="I53" s="27"/>
      <c r="J53" s="27"/>
      <c r="K53" s="230"/>
    </row>
    <row r="54" spans="1:14" s="83" customFormat="1" x14ac:dyDescent="0.3">
      <c r="A54" s="229" t="str">
        <f>[1]Hoja1!B5810</f>
        <v>0311</v>
      </c>
      <c r="B54" s="229" t="str">
        <f>[1]Hoja1!C5810</f>
        <v>Aceite 20W - 50</v>
      </c>
      <c r="C54" s="229" t="str">
        <f>[1]Hoja1!D5810</f>
        <v/>
      </c>
      <c r="D54" s="440"/>
      <c r="E54" s="229"/>
      <c r="F54" s="22">
        <f>GEOMEAN(F55:F61)</f>
        <v>5.5164758052403275</v>
      </c>
      <c r="G54" s="22">
        <f>SUM(G55:G61)</f>
        <v>501</v>
      </c>
      <c r="H54" s="22">
        <f>SUM(H55:H61)</f>
        <v>2544.3000000000002</v>
      </c>
      <c r="I54" s="22">
        <f>(H54/($H$29)*100)</f>
        <v>6.0520932445290203</v>
      </c>
      <c r="J54" s="27"/>
      <c r="K54" s="22">
        <f>GEOMEAN(K55:K61)</f>
        <v>5.5149848653978175</v>
      </c>
    </row>
    <row r="55" spans="1:14" s="83" customFormat="1" x14ac:dyDescent="0.3">
      <c r="A55" s="229" t="str">
        <f>[1]Hoja1!B5811</f>
        <v/>
      </c>
      <c r="B55" s="229" t="str">
        <f>[1]Hoja1!C5811</f>
        <v>0703</v>
      </c>
      <c r="C55" s="440" t="str">
        <f>[1]Hoja1!D5811</f>
        <v>47300</v>
      </c>
      <c r="D55" s="440">
        <f>[1]Hoja1!E5811</f>
        <v>333800</v>
      </c>
      <c r="E55" s="229">
        <f>[1]Hoja1!F5811</f>
        <v>4</v>
      </c>
      <c r="F55" s="230">
        <f>[1]Hoja1!G5811</f>
        <v>5</v>
      </c>
      <c r="G55" s="229">
        <f>[1]Hoja1!H5811</f>
        <v>3</v>
      </c>
      <c r="H55" s="343">
        <f t="shared" ref="H55:H65" si="7">F55*G55</f>
        <v>15</v>
      </c>
      <c r="I55" s="27"/>
      <c r="J55" s="27"/>
      <c r="K55" s="83">
        <f>[1]Hoja1!I5811</f>
        <v>5</v>
      </c>
    </row>
    <row r="56" spans="1:14" s="83" customFormat="1" x14ac:dyDescent="0.3">
      <c r="A56" s="229" t="str">
        <f>[1]Hoja1!B5812</f>
        <v/>
      </c>
      <c r="B56" s="229" t="str">
        <f>[1]Hoja1!C5812</f>
        <v>0704</v>
      </c>
      <c r="C56" s="440" t="str">
        <f>[1]Hoja1!D5812</f>
        <v>47300</v>
      </c>
      <c r="D56" s="440">
        <f>[1]Hoja1!E5812</f>
        <v>333800</v>
      </c>
      <c r="E56" s="229">
        <f>[1]Hoja1!F5812</f>
        <v>4</v>
      </c>
      <c r="F56" s="230">
        <f>[1]Hoja1!G5812</f>
        <v>4.5</v>
      </c>
      <c r="G56" s="229">
        <f>[1]Hoja1!H5812</f>
        <v>300</v>
      </c>
      <c r="H56" s="343">
        <f t="shared" si="7"/>
        <v>1350</v>
      </c>
      <c r="I56" s="27"/>
      <c r="J56" s="27"/>
      <c r="K56" s="83">
        <f>[1]Hoja1!I5812</f>
        <v>4.5</v>
      </c>
    </row>
    <row r="57" spans="1:14" s="83" customFormat="1" x14ac:dyDescent="0.3">
      <c r="A57" s="83" t="str">
        <f>[1]Hoja1!B5813</f>
        <v/>
      </c>
      <c r="B57" s="83" t="str">
        <f>[1]Hoja1!C5813</f>
        <v>0711</v>
      </c>
      <c r="C57" s="440" t="str">
        <f>[1]Hoja1!D5813</f>
        <v>47300</v>
      </c>
      <c r="D57" s="440">
        <f>[1]Hoja1!E5813</f>
        <v>333800</v>
      </c>
      <c r="E57" s="83">
        <f>[1]Hoja1!F5813</f>
        <v>4</v>
      </c>
      <c r="F57" s="84">
        <f>[1]Hoja1!G5813</f>
        <v>6.25</v>
      </c>
      <c r="G57" s="83">
        <v>72</v>
      </c>
      <c r="H57" s="343">
        <f t="shared" si="7"/>
        <v>450</v>
      </c>
      <c r="I57" s="27"/>
      <c r="J57" s="27"/>
      <c r="K57" s="83">
        <f>[1]Hoja1!I5813</f>
        <v>6.25</v>
      </c>
    </row>
    <row r="58" spans="1:14" s="85" customFormat="1" x14ac:dyDescent="0.3">
      <c r="A58" s="85" t="str">
        <f>[1]Hoja1!B5814</f>
        <v/>
      </c>
      <c r="B58" s="441" t="str">
        <f>[1]Hoja1!C5814</f>
        <v>0715</v>
      </c>
      <c r="C58" s="442" t="str">
        <f>[1]Hoja1!D5814</f>
        <v>46631</v>
      </c>
      <c r="D58" s="427">
        <f>[1]Hoja1!E5814</f>
        <v>333800</v>
      </c>
      <c r="E58" s="428">
        <f>[1]Hoja1!F5814</f>
        <v>4</v>
      </c>
      <c r="F58" s="431">
        <f>[1]Hoja1!G5814</f>
        <v>6.25</v>
      </c>
      <c r="G58" s="431">
        <v>24</v>
      </c>
      <c r="H58" s="343">
        <f t="shared" si="7"/>
        <v>150</v>
      </c>
      <c r="I58" s="12"/>
      <c r="J58" s="12"/>
      <c r="K58" s="431">
        <f>[1]Hoja1!I5814</f>
        <v>6.25</v>
      </c>
      <c r="L58" s="12"/>
      <c r="M58" s="12"/>
      <c r="N58" s="12"/>
    </row>
    <row r="59" spans="1:14" s="76" customFormat="1" x14ac:dyDescent="0.3">
      <c r="A59" s="231" t="str">
        <f>[1]Hoja1!B5815</f>
        <v/>
      </c>
      <c r="B59" s="231" t="str">
        <f>[1]Hoja1!C5815</f>
        <v>0725</v>
      </c>
      <c r="C59" s="440" t="str">
        <f>[1]Hoja1!D5815</f>
        <v>47330</v>
      </c>
      <c r="D59" s="440">
        <f>[1]Hoja1!E5815</f>
        <v>333800</v>
      </c>
      <c r="E59" s="440">
        <f>[1]Hoja1!F5815</f>
        <v>4</v>
      </c>
      <c r="F59" s="232">
        <f>[1]Hoja1!G5815</f>
        <v>5.75</v>
      </c>
      <c r="G59" s="231">
        <f>[1]Hoja1!H5815</f>
        <v>12</v>
      </c>
      <c r="H59" s="343">
        <f t="shared" si="7"/>
        <v>69</v>
      </c>
      <c r="I59" s="27"/>
      <c r="J59" s="27"/>
      <c r="K59" s="76">
        <f>[1]Hoja1!I5815</f>
        <v>6</v>
      </c>
    </row>
    <row r="60" spans="1:14" s="231" customFormat="1" x14ac:dyDescent="0.3">
      <c r="A60" s="231" t="str">
        <f>[1]Hoja1!B5816</f>
        <v/>
      </c>
      <c r="B60" s="231" t="str">
        <f>[1]Hoja1!C5816</f>
        <v>0726</v>
      </c>
      <c r="C60" s="440" t="str">
        <f>[1]Hoja1!D5816</f>
        <v>46632</v>
      </c>
      <c r="D60" s="440">
        <f>[1]Hoja1!E5816</f>
        <v>333800</v>
      </c>
      <c r="E60" s="440">
        <f>[1]Hoja1!F5816</f>
        <v>4</v>
      </c>
      <c r="F60" s="232">
        <f>[1]Hoja1!G5816</f>
        <v>5.35</v>
      </c>
      <c r="G60" s="231">
        <f>[1]Hoja1!H5816</f>
        <v>18</v>
      </c>
      <c r="H60" s="343">
        <f t="shared" si="7"/>
        <v>96.3</v>
      </c>
      <c r="I60" s="27"/>
      <c r="J60" s="27"/>
      <c r="K60" s="231">
        <f>[1]Hoja1!I5816</f>
        <v>5.35</v>
      </c>
    </row>
    <row r="61" spans="1:14" s="233" customFormat="1" x14ac:dyDescent="0.3">
      <c r="A61" s="233" t="str">
        <f>[1]Hoja1!B5817</f>
        <v/>
      </c>
      <c r="B61" s="441" t="str">
        <f>[1]Hoja1!C5817</f>
        <v>0731</v>
      </c>
      <c r="C61" s="442" t="str">
        <f>[1]Hoja1!D5817</f>
        <v>47732</v>
      </c>
      <c r="D61" s="427">
        <f>[1]Hoja1!E5817</f>
        <v>333800</v>
      </c>
      <c r="E61" s="428">
        <f>[1]Hoja1!F5817</f>
        <v>4</v>
      </c>
      <c r="F61" s="431">
        <f>[1]Hoja1!G5817</f>
        <v>5.75</v>
      </c>
      <c r="G61" s="431">
        <f>[1]Hoja1!H5817</f>
        <v>72</v>
      </c>
      <c r="H61" s="343">
        <f t="shared" si="7"/>
        <v>414</v>
      </c>
      <c r="I61" s="12"/>
      <c r="J61" s="12"/>
      <c r="K61" s="431">
        <f>[1]Hoja1!I5817</f>
        <v>5.5</v>
      </c>
      <c r="L61" s="12"/>
      <c r="M61" s="12"/>
      <c r="N61" s="12"/>
    </row>
    <row r="62" spans="1:14" s="231" customFormat="1" x14ac:dyDescent="0.3">
      <c r="A62" s="233" t="str">
        <f>[1]Hoja1!B5818</f>
        <v/>
      </c>
      <c r="B62" s="233" t="str">
        <f>[1]Hoja1!C5818</f>
        <v>0737</v>
      </c>
      <c r="C62" s="440" t="str">
        <f>[1]Hoja1!D5818</f>
        <v>47300</v>
      </c>
      <c r="D62" s="440">
        <f>[1]Hoja1!E5818</f>
        <v>333800</v>
      </c>
      <c r="E62" s="440">
        <f>[1]Hoja1!F5818</f>
        <v>4</v>
      </c>
      <c r="F62" s="234">
        <f>[1]Hoja1!G5818</f>
        <v>5.5</v>
      </c>
      <c r="G62" s="233">
        <f>[1]Hoja1!H5818</f>
        <v>300</v>
      </c>
      <c r="H62" s="343">
        <f t="shared" si="7"/>
        <v>1650</v>
      </c>
      <c r="I62" s="27"/>
      <c r="J62" s="27"/>
      <c r="K62" s="231">
        <f>[1]Hoja1!I5818</f>
        <v>5.5</v>
      </c>
    </row>
    <row r="63" spans="1:14" s="76" customFormat="1" x14ac:dyDescent="0.3">
      <c r="A63" s="76" t="str">
        <f>[1]Hoja1!B5819</f>
        <v/>
      </c>
      <c r="B63" s="76" t="str">
        <f>[1]Hoja1!C5819</f>
        <v>0738</v>
      </c>
      <c r="C63" s="440" t="str">
        <f>[1]Hoja1!D5819</f>
        <v>47732</v>
      </c>
      <c r="D63" s="440">
        <f>[1]Hoja1!E5819</f>
        <v>333800</v>
      </c>
      <c r="E63" s="440">
        <f>[1]Hoja1!F5819</f>
        <v>4</v>
      </c>
      <c r="F63" s="77">
        <f>[1]Hoja1!G5819</f>
        <v>5.5</v>
      </c>
      <c r="G63" s="76">
        <f>[1]Hoja1!H5819</f>
        <v>10</v>
      </c>
      <c r="H63" s="343">
        <f t="shared" si="7"/>
        <v>55</v>
      </c>
      <c r="I63" s="27"/>
      <c r="J63" s="27"/>
      <c r="K63" s="76">
        <f>[1]Hoja1!I5819</f>
        <v>5.5</v>
      </c>
    </row>
    <row r="64" spans="1:14" s="86" customFormat="1" x14ac:dyDescent="0.3">
      <c r="A64" s="86" t="str">
        <f>[1]Hoja1!B5820</f>
        <v/>
      </c>
      <c r="B64" s="441" t="str">
        <f>[1]Hoja1!C5820</f>
        <v>0741</v>
      </c>
      <c r="C64" s="442" t="str">
        <f>[1]Hoja1!D5820</f>
        <v>47300</v>
      </c>
      <c r="D64" s="427">
        <f>[1]Hoja1!E5820</f>
        <v>333800</v>
      </c>
      <c r="E64" s="428">
        <f>[1]Hoja1!F5820</f>
        <v>4</v>
      </c>
      <c r="F64" s="431">
        <f>[1]Hoja1!G5820</f>
        <v>4</v>
      </c>
      <c r="G64" s="431">
        <f>[1]Hoja1!H5820</f>
        <v>328</v>
      </c>
      <c r="H64" s="343">
        <f t="shared" si="7"/>
        <v>1312</v>
      </c>
      <c r="I64" s="12"/>
      <c r="J64" s="12"/>
      <c r="K64" s="431">
        <f>[1]Hoja1!I5820</f>
        <v>4</v>
      </c>
      <c r="L64" s="12"/>
      <c r="M64" s="12"/>
      <c r="N64" s="12"/>
    </row>
    <row r="65" spans="1:15" x14ac:dyDescent="0.3">
      <c r="A65" s="235" t="str">
        <f>[1]Hoja1!B5821</f>
        <v/>
      </c>
      <c r="B65" s="235" t="str">
        <f>[1]Hoja1!C5821</f>
        <v>0746</v>
      </c>
      <c r="C65" s="440" t="str">
        <f>[1]Hoja1!D5821</f>
        <v>47300</v>
      </c>
      <c r="D65" s="440">
        <f>[1]Hoja1!E5821</f>
        <v>333800</v>
      </c>
      <c r="E65" s="440">
        <f>[1]Hoja1!F5821</f>
        <v>4</v>
      </c>
      <c r="F65" s="236">
        <f>[1]Hoja1!G5821</f>
        <v>3.75</v>
      </c>
      <c r="G65" s="235">
        <f>[1]Hoja1!H5821</f>
        <v>300</v>
      </c>
      <c r="H65" s="343">
        <f t="shared" si="7"/>
        <v>1125</v>
      </c>
      <c r="K65" s="237">
        <f>[1]Hoja1!I5821</f>
        <v>3.75</v>
      </c>
    </row>
    <row r="66" spans="1:15" x14ac:dyDescent="0.3">
      <c r="A66" s="235" t="s">
        <v>18</v>
      </c>
      <c r="B66" s="235"/>
      <c r="C66" s="235"/>
      <c r="D66" s="235"/>
      <c r="E66" s="235"/>
      <c r="F66" s="236"/>
      <c r="G66" s="235"/>
      <c r="H66" s="237"/>
      <c r="K66" s="236"/>
    </row>
    <row r="67" spans="1:15" x14ac:dyDescent="0.3">
      <c r="A67" s="235" t="str">
        <f>[1]Hoja1!B5822</f>
        <v>0313</v>
      </c>
      <c r="B67" s="235" t="str">
        <f>[1]Hoja1!C5822</f>
        <v>Aceite 15W - 40</v>
      </c>
      <c r="C67" s="235" t="str">
        <f>[1]Hoja1!D5822</f>
        <v/>
      </c>
      <c r="D67" s="235"/>
      <c r="E67" s="235"/>
      <c r="F67" s="22">
        <f>GEOMEAN(F68:F71)</f>
        <v>5.2491853735290936</v>
      </c>
      <c r="G67" s="22">
        <f>SUM(G68:G74)</f>
        <v>794</v>
      </c>
      <c r="H67" s="22">
        <f>SUM(H68:H74)</f>
        <v>22143.200000000001</v>
      </c>
      <c r="I67" s="22">
        <f>(H67/($H$29)*100)</f>
        <v>52.671741198858236</v>
      </c>
      <c r="K67" s="22">
        <f>GEOMEAN(K68:K71)</f>
        <v>5.2491853735290936</v>
      </c>
    </row>
    <row r="68" spans="1:15" x14ac:dyDescent="0.3">
      <c r="A68" t="str">
        <f>[1]Hoja1!B5823</f>
        <v/>
      </c>
      <c r="B68" t="str">
        <f>[1]Hoja1!C5823</f>
        <v>0711</v>
      </c>
      <c r="C68" s="440" t="str">
        <f>[1]Hoja1!D5823</f>
        <v>47300</v>
      </c>
      <c r="D68">
        <f>[1]Hoja1!E5823</f>
        <v>333800</v>
      </c>
      <c r="E68" s="440">
        <f>[1]Hoja1!F5823</f>
        <v>4</v>
      </c>
      <c r="F68">
        <f>[1]Hoja1!G5823</f>
        <v>5.95</v>
      </c>
      <c r="G68">
        <v>120</v>
      </c>
      <c r="H68" s="343">
        <f t="shared" ref="H68:H71" si="8">F68*G68</f>
        <v>714</v>
      </c>
      <c r="K68">
        <f>[1]Hoja1!I5823</f>
        <v>5.95</v>
      </c>
    </row>
    <row r="69" spans="1:15" s="87" customFormat="1" x14ac:dyDescent="0.3">
      <c r="A69" s="87" t="str">
        <f>[1]Hoja1!B5824</f>
        <v/>
      </c>
      <c r="B69" s="445" t="str">
        <f>[1]Hoja1!C5824</f>
        <v>0715</v>
      </c>
      <c r="C69" s="446" t="str">
        <f>[1]Hoja1!D5824</f>
        <v>46631</v>
      </c>
      <c r="D69" s="9">
        <f>[1]Hoja1!E5824</f>
        <v>333800</v>
      </c>
      <c r="E69" s="428">
        <f>[1]Hoja1!F5824</f>
        <v>4</v>
      </c>
      <c r="F69" s="435">
        <f>[1]Hoja1!G5824</f>
        <v>5.8</v>
      </c>
      <c r="G69" s="435">
        <v>34</v>
      </c>
      <c r="H69" s="343">
        <f t="shared" si="8"/>
        <v>197.2</v>
      </c>
      <c r="I69" s="40"/>
      <c r="J69" s="27"/>
      <c r="K69" s="435">
        <f>[1]Hoja1!I5824</f>
        <v>5.8</v>
      </c>
      <c r="L69" s="27"/>
      <c r="M69" s="27"/>
      <c r="N69" s="40"/>
      <c r="O69" s="27"/>
    </row>
    <row r="70" spans="1:15" x14ac:dyDescent="0.3">
      <c r="A70" t="str">
        <f>[1]Hoja1!B5825</f>
        <v/>
      </c>
      <c r="B70" t="str">
        <f>[1]Hoja1!C5825</f>
        <v>0731</v>
      </c>
      <c r="C70" s="440" t="str">
        <f>[1]Hoja1!D5825</f>
        <v>47732</v>
      </c>
      <c r="D70">
        <f>[1]Hoja1!E5825</f>
        <v>333800</v>
      </c>
      <c r="E70" s="440">
        <f>[1]Hoja1!F5825</f>
        <v>4</v>
      </c>
      <c r="F70">
        <f>[1]Hoja1!G5825</f>
        <v>5.5</v>
      </c>
      <c r="G70">
        <f>[1]Hoja1!H5825</f>
        <v>48</v>
      </c>
      <c r="H70" s="343">
        <f t="shared" si="8"/>
        <v>264</v>
      </c>
      <c r="K70">
        <f>[1]Hoja1!I5825</f>
        <v>5.5</v>
      </c>
    </row>
    <row r="71" spans="1:15" s="87" customFormat="1" x14ac:dyDescent="0.3">
      <c r="A71" s="87" t="str">
        <f>[1]Hoja1!B5826</f>
        <v/>
      </c>
      <c r="B71" s="441" t="str">
        <f>[1]Hoja1!C5826</f>
        <v>0741</v>
      </c>
      <c r="C71" s="442" t="str">
        <f>[1]Hoja1!D5826</f>
        <v>47300</v>
      </c>
      <c r="D71" s="427">
        <f>[1]Hoja1!E5826</f>
        <v>333800</v>
      </c>
      <c r="E71" s="428">
        <f>[1]Hoja1!F5826</f>
        <v>4</v>
      </c>
      <c r="F71" s="431">
        <f>[1]Hoja1!G5826</f>
        <v>4</v>
      </c>
      <c r="G71" s="431">
        <f>[1]Hoja1!H5826</f>
        <v>472</v>
      </c>
      <c r="H71" s="343">
        <f t="shared" si="8"/>
        <v>1888</v>
      </c>
      <c r="I71" s="12"/>
      <c r="J71" s="12"/>
      <c r="K71" s="431">
        <f>[1]Hoja1!I5826</f>
        <v>4</v>
      </c>
      <c r="L71" s="12"/>
      <c r="M71" s="12"/>
      <c r="N71" s="12"/>
    </row>
    <row r="72" spans="1:15" x14ac:dyDescent="0.3">
      <c r="A72" s="237" t="s">
        <v>18</v>
      </c>
      <c r="B72" s="237"/>
      <c r="C72" s="237"/>
      <c r="D72" s="237"/>
      <c r="E72" s="237"/>
      <c r="F72" s="238"/>
      <c r="G72" s="237"/>
      <c r="H72" s="237"/>
      <c r="K72" s="238"/>
    </row>
    <row r="73" spans="1:15" x14ac:dyDescent="0.3">
      <c r="A73" t="str">
        <f>[1]Hoja1!B5827</f>
        <v>0314</v>
      </c>
      <c r="B73" t="str">
        <f>[1]Hoja1!C5827</f>
        <v>Aceite 90 - 140</v>
      </c>
      <c r="C73" t="str">
        <f>[1]Hoja1!D5827</f>
        <v/>
      </c>
      <c r="F73" s="22">
        <f>GEOMEAN(F74)</f>
        <v>159</v>
      </c>
      <c r="G73" s="22">
        <f>SUM(G74)</f>
        <v>60</v>
      </c>
      <c r="H73" s="22">
        <f>SUM(H74)</f>
        <v>9540</v>
      </c>
      <c r="I73" s="22">
        <f>(H73/($H$29)*100)</f>
        <v>22.692673644148432</v>
      </c>
      <c r="K73" s="22">
        <f>GEOMEAN(K74)</f>
        <v>159</v>
      </c>
    </row>
    <row r="74" spans="1:15" x14ac:dyDescent="0.3">
      <c r="A74" t="str">
        <f>[1]Hoja1!B5828</f>
        <v/>
      </c>
      <c r="B74" t="str">
        <f>[1]Hoja1!C5828</f>
        <v>0711</v>
      </c>
      <c r="C74" s="440" t="str">
        <f>[1]Hoja1!D5828</f>
        <v>47300</v>
      </c>
      <c r="D74">
        <f>[1]Hoja1!E5828</f>
        <v>333800</v>
      </c>
      <c r="E74">
        <v>46</v>
      </c>
      <c r="F74">
        <v>159</v>
      </c>
      <c r="G74">
        <v>60</v>
      </c>
      <c r="H74" s="343">
        <f>F74*G74</f>
        <v>9540</v>
      </c>
      <c r="K74">
        <v>159</v>
      </c>
    </row>
    <row r="77" spans="1:15" x14ac:dyDescent="0.3">
      <c r="A77" t="str">
        <f>[1]Hoja1!B5829</f>
        <v>0320</v>
      </c>
      <c r="B77" t="str">
        <f>[1]Hoja1!C5829</f>
        <v>Grasa</v>
      </c>
      <c r="C77" t="str">
        <f>[1]Hoja1!D5829</f>
        <v/>
      </c>
      <c r="F77" s="22">
        <f>GEOMEAN(F78)</f>
        <v>3.75</v>
      </c>
      <c r="G77" s="22">
        <f>SUM(G78)</f>
        <v>5</v>
      </c>
      <c r="H77" s="22">
        <f>SUM(H78)</f>
        <v>18.75</v>
      </c>
      <c r="I77" s="22">
        <f>(H77/($H$29)*100)</f>
        <v>4.4600380589914369E-2</v>
      </c>
      <c r="K77" s="22">
        <f>GEOMEAN(K78)</f>
        <v>4</v>
      </c>
    </row>
    <row r="78" spans="1:15" x14ac:dyDescent="0.3">
      <c r="A78" t="str">
        <f>[1]Hoja1!B5830</f>
        <v/>
      </c>
      <c r="B78" t="str">
        <f>[1]Hoja1!C5830</f>
        <v>0725</v>
      </c>
      <c r="C78" s="440" t="str">
        <f>[1]Hoja1!D5830</f>
        <v>47330</v>
      </c>
      <c r="D78" s="440">
        <f>[1]Hoja1!E5830</f>
        <v>333800</v>
      </c>
      <c r="E78">
        <f>[1]Hoja1!F5830</f>
        <v>16</v>
      </c>
      <c r="F78">
        <f>[1]Hoja1!G5830</f>
        <v>3.75</v>
      </c>
      <c r="G78">
        <f>[1]Hoja1!H5830</f>
        <v>5</v>
      </c>
      <c r="H78" s="343">
        <f>F78*G78</f>
        <v>18.75</v>
      </c>
      <c r="K78">
        <f>[1]Hoja1!I5830</f>
        <v>4</v>
      </c>
    </row>
    <row r="80" spans="1:15" x14ac:dyDescent="0.3">
      <c r="A80" t="str">
        <f>[1]Hoja1!B5831</f>
        <v>0321</v>
      </c>
      <c r="B80" t="str">
        <f>[1]Hoja1!C5831</f>
        <v>Grasa en tubo</v>
      </c>
      <c r="C80" t="str">
        <f>[1]Hoja1!D5831</f>
        <v/>
      </c>
      <c r="F80" s="22">
        <f>GEOMEAN(F81:F85)</f>
        <v>3.4656159051243618</v>
      </c>
      <c r="G80" s="22">
        <f>SUM(G81:G85)</f>
        <v>101</v>
      </c>
      <c r="H80" s="22">
        <f>SUM(H81:H85)</f>
        <v>388.95000000000005</v>
      </c>
      <c r="I80" s="22">
        <f>(H80/($H$29)*100)</f>
        <v>0.92519029495718375</v>
      </c>
      <c r="K80" s="22">
        <f>GEOMEAN(K81:K85)</f>
        <v>3.426733754698823</v>
      </c>
    </row>
    <row r="81" spans="1:11" x14ac:dyDescent="0.3">
      <c r="A81" t="str">
        <f>[1]Hoja1!B5832</f>
        <v/>
      </c>
      <c r="B81" t="str">
        <f>[1]Hoja1!C5832</f>
        <v>0715</v>
      </c>
      <c r="C81" s="440" t="str">
        <f>[1]Hoja1!D5832</f>
        <v>46631</v>
      </c>
      <c r="D81">
        <f>[1]Hoja1!E5832</f>
        <v>333800</v>
      </c>
      <c r="E81">
        <f>[1]Hoja1!F5832</f>
        <v>73</v>
      </c>
      <c r="F81">
        <f>[1]Hoja1!G5832</f>
        <v>3</v>
      </c>
      <c r="G81">
        <v>12</v>
      </c>
      <c r="H81" s="343">
        <f t="shared" ref="H81:H85" si="9">F81*G81</f>
        <v>36</v>
      </c>
      <c r="K81">
        <f>[1]Hoja1!I5832</f>
        <v>3</v>
      </c>
    </row>
    <row r="82" spans="1:11" x14ac:dyDescent="0.3">
      <c r="A82" t="str">
        <f>[1]Hoja1!B5833</f>
        <v/>
      </c>
      <c r="B82" t="str">
        <f>[1]Hoja1!C5833</f>
        <v>0718</v>
      </c>
      <c r="C82" s="440" t="str">
        <f>[1]Hoja1!D5833</f>
        <v>47330</v>
      </c>
      <c r="D82">
        <f>[1]Hoja1!E5833</f>
        <v>333800</v>
      </c>
      <c r="E82">
        <f>[1]Hoja1!F5833</f>
        <v>73</v>
      </c>
      <c r="F82">
        <f>[1]Hoja1!G5833</f>
        <v>4.5</v>
      </c>
      <c r="G82">
        <f>[1]Hoja1!H5833</f>
        <v>36</v>
      </c>
      <c r="H82" s="343">
        <f t="shared" si="9"/>
        <v>162</v>
      </c>
      <c r="K82">
        <f>[1]Hoja1!I5833</f>
        <v>4.5</v>
      </c>
    </row>
    <row r="83" spans="1:11" x14ac:dyDescent="0.3">
      <c r="A83" t="str">
        <f>[1]Hoja1!B5834</f>
        <v/>
      </c>
      <c r="B83" t="str">
        <f>[1]Hoja1!C5834</f>
        <v>0725</v>
      </c>
      <c r="C83" s="440" t="str">
        <f>[1]Hoja1!D5834</f>
        <v>47330</v>
      </c>
      <c r="D83">
        <f>[1]Hoja1!E5834</f>
        <v>333800</v>
      </c>
      <c r="E83">
        <f>[1]Hoja1!F5834</f>
        <v>73</v>
      </c>
      <c r="F83">
        <f>[1]Hoja1!G5834</f>
        <v>3.75</v>
      </c>
      <c r="G83">
        <f>[1]Hoja1!H5834</f>
        <v>5</v>
      </c>
      <c r="H83" s="343">
        <f t="shared" si="9"/>
        <v>18.75</v>
      </c>
      <c r="K83">
        <f>[1]Hoja1!I5834</f>
        <v>4</v>
      </c>
    </row>
    <row r="84" spans="1:11" x14ac:dyDescent="0.3">
      <c r="A84" t="str">
        <f>[1]Hoja1!B5835</f>
        <v/>
      </c>
      <c r="B84" t="str">
        <f>[1]Hoja1!C5835</f>
        <v>0731</v>
      </c>
      <c r="C84" s="440" t="str">
        <f>[1]Hoja1!D5835</f>
        <v>47732</v>
      </c>
      <c r="D84">
        <f>[1]Hoja1!E5835</f>
        <v>333800</v>
      </c>
      <c r="E84">
        <f>[1]Hoja1!F5835</f>
        <v>73</v>
      </c>
      <c r="F84">
        <f>[1]Hoja1!G5835</f>
        <v>3.95</v>
      </c>
      <c r="G84">
        <f>[1]Hoja1!H5835</f>
        <v>36</v>
      </c>
      <c r="H84" s="343">
        <f t="shared" si="9"/>
        <v>142.20000000000002</v>
      </c>
      <c r="K84">
        <f>[1]Hoja1!I5835</f>
        <v>3.5</v>
      </c>
    </row>
    <row r="85" spans="1:11" x14ac:dyDescent="0.3">
      <c r="A85" t="str">
        <f>[1]Hoja1!B5836</f>
        <v/>
      </c>
      <c r="B85" t="str">
        <f>[1]Hoja1!C5836</f>
        <v>0741</v>
      </c>
      <c r="C85" s="440" t="str">
        <f>[1]Hoja1!D5836</f>
        <v>47300</v>
      </c>
      <c r="D85">
        <f>[1]Hoja1!E5836</f>
        <v>333800</v>
      </c>
      <c r="E85">
        <f>[1]Hoja1!F5836</f>
        <v>73</v>
      </c>
      <c r="F85">
        <f>[1]Hoja1!G5836</f>
        <v>2.5</v>
      </c>
      <c r="G85">
        <f>[1]Hoja1!H5836</f>
        <v>12</v>
      </c>
      <c r="H85" s="343">
        <f t="shared" si="9"/>
        <v>30</v>
      </c>
      <c r="K85">
        <f>[1]Hoja1!I5836</f>
        <v>2.5</v>
      </c>
    </row>
    <row r="87" spans="1:11" x14ac:dyDescent="0.3">
      <c r="B87" s="44" t="s">
        <v>273</v>
      </c>
      <c r="F87" s="22">
        <f>GEOMEAN(F92,F95:F96,F101:F102,F105:F107,F112:F113,F116:F117,F139,F142:F146,F120:F121,F124:F125)</f>
        <v>33.726319708377716</v>
      </c>
      <c r="G87" s="22">
        <f>+G89+G109+G98</f>
        <v>1112</v>
      </c>
      <c r="H87" s="22">
        <f>+H89+H109+H98</f>
        <v>28038</v>
      </c>
      <c r="I87" s="12">
        <v>100</v>
      </c>
      <c r="K87" s="22">
        <f>GEOMEAN(K92,K95:K96,K101:K102,K105:K107,K112:K113,K116:K117,K139,K142:K146,K120:K121,K124:K125)</f>
        <v>35.950362053670361</v>
      </c>
    </row>
    <row r="89" spans="1:11" s="343" customFormat="1" x14ac:dyDescent="0.3">
      <c r="B89" s="44" t="s">
        <v>274</v>
      </c>
      <c r="F89" s="22">
        <f>GEOMEAN(F92,F95:F96)</f>
        <v>170.9268864277428</v>
      </c>
      <c r="G89" s="22">
        <f>+G91+G94</f>
        <v>12</v>
      </c>
      <c r="H89" s="22">
        <f>+H91+H94</f>
        <v>2094</v>
      </c>
      <c r="I89" s="22">
        <f>(H89/($H$87)*100)</f>
        <v>7.4684356944147225</v>
      </c>
    </row>
    <row r="90" spans="1:11" s="460" customFormat="1" x14ac:dyDescent="0.3">
      <c r="F90" s="461"/>
      <c r="G90" s="461"/>
      <c r="H90" s="461"/>
      <c r="I90" s="461"/>
    </row>
    <row r="91" spans="1:11" x14ac:dyDescent="0.3">
      <c r="A91" t="str">
        <f>[1]Hoja1!B5837</f>
        <v>0326</v>
      </c>
      <c r="B91" t="str">
        <f>[1]Hoja1!C5837</f>
        <v>De carretera (pick-up)</v>
      </c>
      <c r="C91" t="str">
        <f>[1]Hoja1!D5837</f>
        <v/>
      </c>
      <c r="F91" s="22">
        <f>GEOMEAN(F92)</f>
        <v>174</v>
      </c>
      <c r="G91" s="22">
        <f>SUM(G92)</f>
        <v>6</v>
      </c>
      <c r="H91" s="22">
        <f>SUM(H92)</f>
        <v>1044</v>
      </c>
      <c r="I91" s="22">
        <f>(H91/($H$89)*100)</f>
        <v>49.856733524355299</v>
      </c>
      <c r="K91" s="22">
        <f>GEOMEAN(K92)</f>
        <v>174</v>
      </c>
    </row>
    <row r="92" spans="1:11" x14ac:dyDescent="0.3">
      <c r="A92" t="str">
        <f>[1]Hoja1!B5838</f>
        <v/>
      </c>
      <c r="B92" t="str">
        <f>[1]Hoja1!C5838</f>
        <v>0711</v>
      </c>
      <c r="C92" s="440" t="str">
        <f>[1]Hoja1!D5838</f>
        <v>47300</v>
      </c>
      <c r="D92">
        <f>[1]Hoja1!E5838</f>
        <v>300101</v>
      </c>
      <c r="E92">
        <f>[1]Hoja1!F5838</f>
        <v>7</v>
      </c>
      <c r="F92">
        <f>[1]Hoja1!G5838</f>
        <v>174</v>
      </c>
      <c r="G92">
        <v>6</v>
      </c>
      <c r="H92" s="343">
        <f t="shared" ref="H92" si="10">F92*G92</f>
        <v>1044</v>
      </c>
      <c r="K92">
        <f>[1]Hoja1!I5838</f>
        <v>174</v>
      </c>
    </row>
    <row r="94" spans="1:11" x14ac:dyDescent="0.3">
      <c r="A94" t="str">
        <f>[1]Hoja1!B5839</f>
        <v>0327</v>
      </c>
      <c r="B94" t="str">
        <f>[1]Hoja1!C5839</f>
        <v>De cadena (pick-up)</v>
      </c>
      <c r="C94" t="str">
        <f>[1]Hoja1!D5839</f>
        <v/>
      </c>
      <c r="F94" s="22">
        <f>GEOMEAN(F95:F96)</f>
        <v>169.41074346097417</v>
      </c>
      <c r="G94" s="22">
        <f>SUM(G95)</f>
        <v>6</v>
      </c>
      <c r="H94" s="22">
        <f>SUM(H95)</f>
        <v>1050</v>
      </c>
      <c r="I94" s="22">
        <f>(H94/($H$89)*100)</f>
        <v>50.143266475644701</v>
      </c>
      <c r="K94" s="22">
        <f>GEOMEAN(K95:K96)</f>
        <v>176.52195330892982</v>
      </c>
    </row>
    <row r="95" spans="1:11" x14ac:dyDescent="0.3">
      <c r="A95" t="str">
        <f>[1]Hoja1!B5840</f>
        <v/>
      </c>
      <c r="B95" t="str">
        <f>[1]Hoja1!C5840</f>
        <v>0708</v>
      </c>
      <c r="C95" t="str">
        <f>[1]Hoja1!D5840</f>
        <v>47330</v>
      </c>
      <c r="D95">
        <f>[1]Hoja1!E5840</f>
        <v>300101</v>
      </c>
      <c r="E95">
        <f>[1]Hoja1!F5840</f>
        <v>7</v>
      </c>
      <c r="F95">
        <f>[1]Hoja1!G5840</f>
        <v>175</v>
      </c>
      <c r="G95">
        <f>[1]Hoja1!H5840</f>
        <v>6</v>
      </c>
      <c r="H95" s="343">
        <f t="shared" ref="H95:H96" si="11">F95*G95</f>
        <v>1050</v>
      </c>
      <c r="K95">
        <f>[1]Hoja1!I5840</f>
        <v>190</v>
      </c>
    </row>
    <row r="96" spans="1:11" x14ac:dyDescent="0.3">
      <c r="A96" t="str">
        <f>[1]Hoja1!B5841</f>
        <v/>
      </c>
      <c r="B96" t="str">
        <f>[1]Hoja1!C5841</f>
        <v>0711</v>
      </c>
      <c r="C96" t="str">
        <f>[1]Hoja1!D5841</f>
        <v>47300</v>
      </c>
      <c r="D96">
        <f>[1]Hoja1!E5841</f>
        <v>300101</v>
      </c>
      <c r="E96">
        <f>[1]Hoja1!F5841</f>
        <v>7</v>
      </c>
      <c r="F96">
        <f>[1]Hoja1!G5841</f>
        <v>164</v>
      </c>
      <c r="G96">
        <v>6</v>
      </c>
      <c r="H96" s="343">
        <f t="shared" si="11"/>
        <v>984</v>
      </c>
      <c r="K96">
        <f>[1]Hoja1!I5841</f>
        <v>164</v>
      </c>
    </row>
    <row r="98" spans="1:11" x14ac:dyDescent="0.3">
      <c r="B98" s="429" t="s">
        <v>276</v>
      </c>
      <c r="F98" s="22">
        <f>GEOMEAN(F101:F102,F105:F107)</f>
        <v>106.31087130145829</v>
      </c>
      <c r="G98" s="22">
        <f>+G100+G104</f>
        <v>32</v>
      </c>
      <c r="H98" s="22">
        <f>+H100+H104</f>
        <v>3460.5</v>
      </c>
      <c r="I98" s="22">
        <f>(H98/($H$87)*100)</f>
        <v>12.342178472073615</v>
      </c>
      <c r="K98" s="22">
        <f>GEOMEAN(K101:K102,K105:K107)</f>
        <v>114.84105663623244</v>
      </c>
    </row>
    <row r="99" spans="1:11" s="343" customFormat="1" x14ac:dyDescent="0.3">
      <c r="B99" s="462"/>
    </row>
    <row r="100" spans="1:11" x14ac:dyDescent="0.3">
      <c r="A100" t="str">
        <f>[1]Hoja1!B5842</f>
        <v>0328</v>
      </c>
      <c r="B100" t="str">
        <f>[1]Hoja1!C5842</f>
        <v>Para tractor mediano</v>
      </c>
      <c r="C100" t="str">
        <f>[1]Hoja1!D5842</f>
        <v/>
      </c>
      <c r="F100" s="22">
        <f>GEOMEAN(F101:F102)</f>
        <v>110.28372500056389</v>
      </c>
      <c r="G100" s="22">
        <f>SUM(G101)</f>
        <v>6</v>
      </c>
      <c r="H100" s="22">
        <f>SUM(H101)</f>
        <v>834</v>
      </c>
      <c r="I100" s="22">
        <f>(H100/($H$98)*100)</f>
        <v>24.100563502384048</v>
      </c>
      <c r="K100" s="22">
        <f>GEOMEAN(K101:K102)</f>
        <v>113.39091674380272</v>
      </c>
    </row>
    <row r="101" spans="1:11" x14ac:dyDescent="0.3">
      <c r="A101" t="str">
        <f>[1]Hoja1!B5843</f>
        <v/>
      </c>
      <c r="B101" t="str">
        <f>[1]Hoja1!C5843</f>
        <v>0711</v>
      </c>
      <c r="C101" s="440" t="str">
        <f>[1]Hoja1!D5843</f>
        <v>47300</v>
      </c>
      <c r="D101">
        <f>[1]Hoja1!E5843</f>
        <v>380611</v>
      </c>
      <c r="E101">
        <f>[1]Hoja1!F5843</f>
        <v>7</v>
      </c>
      <c r="F101">
        <f>[1]Hoja1!G5843</f>
        <v>139</v>
      </c>
      <c r="G101">
        <v>6</v>
      </c>
      <c r="H101" s="343">
        <f t="shared" ref="H101:H102" si="12">F101*G101</f>
        <v>834</v>
      </c>
      <c r="K101">
        <f>[1]Hoja1!I5843</f>
        <v>139</v>
      </c>
    </row>
    <row r="102" spans="1:11" x14ac:dyDescent="0.3">
      <c r="A102" t="str">
        <f>[1]Hoja1!B5844</f>
        <v/>
      </c>
      <c r="B102" t="str">
        <f>[1]Hoja1!C5844</f>
        <v>0719</v>
      </c>
      <c r="C102" s="440" t="str">
        <f>[1]Hoja1!D5844</f>
        <v>47732</v>
      </c>
      <c r="D102">
        <f>[1]Hoja1!E5844</f>
        <v>380611</v>
      </c>
      <c r="E102">
        <f>[1]Hoja1!F5844</f>
        <v>7</v>
      </c>
      <c r="F102">
        <f>[1]Hoja1!G5844</f>
        <v>87.5</v>
      </c>
      <c r="G102">
        <v>7</v>
      </c>
      <c r="H102" s="343">
        <f t="shared" si="12"/>
        <v>612.5</v>
      </c>
      <c r="K102">
        <f>[1]Hoja1!I5844</f>
        <v>92.5</v>
      </c>
    </row>
    <row r="103" spans="1:11" x14ac:dyDescent="0.3">
      <c r="C103" s="440"/>
    </row>
    <row r="104" spans="1:11" x14ac:dyDescent="0.3">
      <c r="A104" t="str">
        <f>[1]Hoja1!B5845</f>
        <v>0329</v>
      </c>
      <c r="B104" t="str">
        <f>[1]Hoja1!C5845</f>
        <v>Para pick-up</v>
      </c>
      <c r="C104" s="440" t="str">
        <f>[1]Hoja1!D5845</f>
        <v/>
      </c>
      <c r="F104" s="22">
        <f>GEOMEAN(F105:F107)</f>
        <v>103.74213420794847</v>
      </c>
      <c r="G104" s="22">
        <f>SUM(G105:G107)</f>
        <v>26</v>
      </c>
      <c r="H104" s="22">
        <f>SUM(H105:H107)</f>
        <v>2626.5</v>
      </c>
      <c r="I104" s="22">
        <f>(H104/($H$98)*100)</f>
        <v>75.899436497615952</v>
      </c>
      <c r="K104" s="22">
        <f>GEOMEAN(K105:K107)</f>
        <v>115.81810511239301</v>
      </c>
    </row>
    <row r="105" spans="1:11" x14ac:dyDescent="0.3">
      <c r="A105" t="str">
        <f>[1]Hoja1!B5846</f>
        <v/>
      </c>
      <c r="B105" t="str">
        <f>[1]Hoja1!C5846</f>
        <v>0708</v>
      </c>
      <c r="C105" s="440" t="str">
        <f>[1]Hoja1!D5846</f>
        <v>47330</v>
      </c>
      <c r="D105">
        <f>[1]Hoja1!E5846</f>
        <v>380611</v>
      </c>
      <c r="E105">
        <f>[1]Hoja1!F5846</f>
        <v>7</v>
      </c>
      <c r="F105">
        <f>[1]Hoja1!G5846</f>
        <v>90</v>
      </c>
      <c r="G105">
        <f>[1]Hoja1!H5846</f>
        <v>10</v>
      </c>
      <c r="H105" s="343">
        <f t="shared" ref="H105:H107" si="13">F105*G105</f>
        <v>900</v>
      </c>
      <c r="K105">
        <f>[1]Hoja1!I5846</f>
        <v>122.15</v>
      </c>
    </row>
    <row r="106" spans="1:11" x14ac:dyDescent="0.3">
      <c r="A106" t="str">
        <f>[1]Hoja1!B5847</f>
        <v/>
      </c>
      <c r="B106" t="str">
        <f>[1]Hoja1!C5847</f>
        <v>0711</v>
      </c>
      <c r="C106" s="440" t="str">
        <f>[1]Hoja1!D5847</f>
        <v>47300</v>
      </c>
      <c r="D106">
        <f>[1]Hoja1!E5847</f>
        <v>380611</v>
      </c>
      <c r="E106">
        <f>[1]Hoja1!F5847</f>
        <v>7</v>
      </c>
      <c r="F106">
        <f>[1]Hoja1!G5847</f>
        <v>139</v>
      </c>
      <c r="G106">
        <v>6</v>
      </c>
      <c r="H106" s="343">
        <f t="shared" si="13"/>
        <v>834</v>
      </c>
      <c r="K106">
        <f>[1]Hoja1!I5847</f>
        <v>139</v>
      </c>
    </row>
    <row r="107" spans="1:11" x14ac:dyDescent="0.3">
      <c r="A107" t="str">
        <f>[1]Hoja1!B5848</f>
        <v/>
      </c>
      <c r="B107" t="str">
        <f>[1]Hoja1!C5848</f>
        <v>0719</v>
      </c>
      <c r="C107" s="440" t="str">
        <f>[1]Hoja1!D5848</f>
        <v>47732</v>
      </c>
      <c r="D107">
        <f>[1]Hoja1!E5848</f>
        <v>380611</v>
      </c>
      <c r="E107">
        <f>[1]Hoja1!F5848</f>
        <v>7</v>
      </c>
      <c r="F107">
        <f>[1]Hoja1!G5848</f>
        <v>89.25</v>
      </c>
      <c r="G107">
        <v>10</v>
      </c>
      <c r="H107" s="343">
        <f t="shared" si="13"/>
        <v>892.5</v>
      </c>
      <c r="K107">
        <f>[1]Hoja1!I5848</f>
        <v>91.5</v>
      </c>
    </row>
    <row r="108" spans="1:11" x14ac:dyDescent="0.3">
      <c r="C108" s="440"/>
    </row>
    <row r="109" spans="1:11" x14ac:dyDescent="0.3">
      <c r="B109" s="429" t="s">
        <v>275</v>
      </c>
      <c r="C109" s="440"/>
      <c r="F109" s="22">
        <f>GEOMEAN(F112:F113,F116:F118,F120:F121,F124:F125)</f>
        <v>8.9541210974361203</v>
      </c>
      <c r="G109" s="22">
        <f>+G111+G115+G119+G123</f>
        <v>1068</v>
      </c>
      <c r="H109" s="22">
        <f>+H111+H115+H119+H123</f>
        <v>22483.5</v>
      </c>
      <c r="I109" s="22">
        <f>(H109/($H$87)*100)</f>
        <v>80.189385833511665</v>
      </c>
      <c r="K109" s="22">
        <f>GEOMEAN(K112:K113,K116:K118,K120:K121,K124:K125)</f>
        <v>9.5957176929764092</v>
      </c>
    </row>
    <row r="110" spans="1:11" s="460" customFormat="1" x14ac:dyDescent="0.3">
      <c r="B110" s="462"/>
      <c r="C110" s="463"/>
    </row>
    <row r="111" spans="1:11" x14ac:dyDescent="0.3">
      <c r="A111" t="str">
        <f>[1]Hoja1!B5849</f>
        <v>0330</v>
      </c>
      <c r="B111" t="str">
        <f>[1]Hoja1!C5849</f>
        <v>Para tractor mediano de aceite</v>
      </c>
      <c r="C111" s="440" t="str">
        <f>[1]Hoja1!D5849</f>
        <v/>
      </c>
      <c r="F111" s="22">
        <f>GEOMEAN(F112:F113)</f>
        <v>15.378556499229697</v>
      </c>
      <c r="G111" s="22">
        <f>SUM(G112:G113)</f>
        <v>512</v>
      </c>
      <c r="H111" s="22">
        <f>SUM(H112:H113)</f>
        <v>11129</v>
      </c>
      <c r="I111" s="22">
        <f>(H111/($H$109)*100)</f>
        <v>49.498521137723216</v>
      </c>
      <c r="K111" s="22">
        <f>GEOMEAN(K112:K113)</f>
        <v>15.869782607206691</v>
      </c>
    </row>
    <row r="112" spans="1:11" x14ac:dyDescent="0.3">
      <c r="A112" t="str">
        <f>[1]Hoja1!B5850</f>
        <v/>
      </c>
      <c r="B112" t="str">
        <f>[1]Hoja1!C5850</f>
        <v>0711</v>
      </c>
      <c r="C112" s="440" t="str">
        <f>[1]Hoja1!D5850</f>
        <v>47300</v>
      </c>
      <c r="D112">
        <f>[1]Hoja1!E5850</f>
        <v>380125</v>
      </c>
      <c r="E112">
        <f>[1]Hoja1!F5850</f>
        <v>7</v>
      </c>
      <c r="F112">
        <f>[1]Hoja1!G5850</f>
        <v>10.75</v>
      </c>
      <c r="G112">
        <v>12</v>
      </c>
      <c r="H112" s="343">
        <f t="shared" ref="H112:H113" si="14">F112*G112</f>
        <v>129</v>
      </c>
      <c r="K112">
        <f>[1]Hoja1!I5850</f>
        <v>10.95</v>
      </c>
    </row>
    <row r="113" spans="1:11" x14ac:dyDescent="0.3">
      <c r="A113" t="str">
        <f>[1]Hoja1!B5851</f>
        <v/>
      </c>
      <c r="B113" t="str">
        <f>[1]Hoja1!C5851</f>
        <v>0729</v>
      </c>
      <c r="C113" s="440" t="str">
        <f>[1]Hoja1!D5851</f>
        <v>47732</v>
      </c>
      <c r="D113">
        <f>[1]Hoja1!E5851</f>
        <v>380125</v>
      </c>
      <c r="E113">
        <f>[1]Hoja1!F5851</f>
        <v>7</v>
      </c>
      <c r="F113">
        <f>[1]Hoja1!G5851</f>
        <v>22</v>
      </c>
      <c r="G113">
        <f>[1]Hoja1!H5851</f>
        <v>500</v>
      </c>
      <c r="H113" s="343">
        <f t="shared" si="14"/>
        <v>11000</v>
      </c>
      <c r="K113">
        <f>[1]Hoja1!I5851</f>
        <v>23</v>
      </c>
    </row>
    <row r="114" spans="1:11" x14ac:dyDescent="0.3">
      <c r="C114" s="440"/>
    </row>
    <row r="115" spans="1:11" x14ac:dyDescent="0.3">
      <c r="A115" t="str">
        <f>[1]Hoja1!B5852</f>
        <v>0331</v>
      </c>
      <c r="B115" t="str">
        <f>[1]Hoja1!C5852</f>
        <v>Para tractor mediano de diésel</v>
      </c>
      <c r="C115" s="440" t="str">
        <f>[1]Hoja1!D5852</f>
        <v/>
      </c>
      <c r="F115" s="22">
        <f>GEOMEAN(F116:F117)</f>
        <v>22</v>
      </c>
      <c r="G115" s="22">
        <f>SUM(G116:G117)</f>
        <v>506</v>
      </c>
      <c r="H115" s="22">
        <f>SUM(H116:H117)</f>
        <v>11132</v>
      </c>
      <c r="I115" s="22">
        <f>(H115/($H$109)*100)</f>
        <v>49.511864256009964</v>
      </c>
      <c r="K115" s="22">
        <f>GEOMEAN(K116:K117)</f>
        <v>22.494443758403985</v>
      </c>
    </row>
    <row r="116" spans="1:11" x14ac:dyDescent="0.3">
      <c r="A116" t="str">
        <f>[1]Hoja1!B5853</f>
        <v/>
      </c>
      <c r="B116" t="str">
        <f>[1]Hoja1!C5853</f>
        <v>0711</v>
      </c>
      <c r="C116" s="440" t="str">
        <f>[1]Hoja1!D5853</f>
        <v>47300</v>
      </c>
      <c r="D116">
        <f>[1]Hoja1!E5853</f>
        <v>380125</v>
      </c>
      <c r="E116">
        <f>[1]Hoja1!F5853</f>
        <v>7</v>
      </c>
      <c r="F116">
        <f>[1]Hoja1!G5853</f>
        <v>22</v>
      </c>
      <c r="G116">
        <v>6</v>
      </c>
      <c r="H116" s="343">
        <f t="shared" ref="H116:H117" si="15">F116*G116</f>
        <v>132</v>
      </c>
      <c r="K116">
        <f>[1]Hoja1!I5853</f>
        <v>22</v>
      </c>
    </row>
    <row r="117" spans="1:11" x14ac:dyDescent="0.3">
      <c r="A117" t="str">
        <f>[1]Hoja1!B5854</f>
        <v/>
      </c>
      <c r="B117" t="str">
        <f>[1]Hoja1!C5854</f>
        <v>0729</v>
      </c>
      <c r="C117" s="440" t="str">
        <f>[1]Hoja1!D5854</f>
        <v>47732</v>
      </c>
      <c r="D117">
        <f>[1]Hoja1!E5854</f>
        <v>380125</v>
      </c>
      <c r="E117">
        <f>[1]Hoja1!F5854</f>
        <v>7</v>
      </c>
      <c r="F117">
        <f>[1]Hoja1!G5854</f>
        <v>22</v>
      </c>
      <c r="G117">
        <f>[1]Hoja1!H5854</f>
        <v>500</v>
      </c>
      <c r="H117" s="343">
        <f t="shared" si="15"/>
        <v>11000</v>
      </c>
      <c r="K117">
        <f>[1]Hoja1!I5854</f>
        <v>23</v>
      </c>
    </row>
    <row r="119" spans="1:11" x14ac:dyDescent="0.3">
      <c r="A119" t="str">
        <f>[1]Hoja1!B5855</f>
        <v>0332</v>
      </c>
      <c r="B119" t="str">
        <f>[1]Hoja1!C5855</f>
        <v>Para pick-up de aceite</v>
      </c>
      <c r="C119" t="str">
        <f>[1]Hoja1!D5855</f>
        <v/>
      </c>
      <c r="F119" s="22">
        <f>GEOMEAN(F120:F121)</f>
        <v>4.358898943540674</v>
      </c>
      <c r="G119" s="22">
        <f>SUM(G120:G121)</f>
        <v>30</v>
      </c>
      <c r="H119" s="22">
        <f>SUM(H120:H121)</f>
        <v>135</v>
      </c>
      <c r="I119" s="22">
        <f>(H119/($H$109)*100)</f>
        <v>0.60044032290346261</v>
      </c>
      <c r="K119" s="22">
        <f>GEOMEAN(K120:K121)</f>
        <v>4.8733971724044816</v>
      </c>
    </row>
    <row r="120" spans="1:11" x14ac:dyDescent="0.3">
      <c r="A120" t="str">
        <f>[1]Hoja1!B5856</f>
        <v/>
      </c>
      <c r="B120" t="str">
        <f>[1]Hoja1!C5856</f>
        <v>0708</v>
      </c>
      <c r="C120" t="str">
        <f>[1]Hoja1!D5856</f>
        <v>47330</v>
      </c>
      <c r="D120">
        <f>[1]Hoja1!E5856</f>
        <v>380125</v>
      </c>
      <c r="E120">
        <f>[1]Hoja1!F5856</f>
        <v>7</v>
      </c>
      <c r="F120">
        <f>[1]Hoja1!G5856</f>
        <v>4</v>
      </c>
      <c r="G120">
        <f>[1]Hoja1!H5856</f>
        <v>10</v>
      </c>
      <c r="H120" s="343">
        <f t="shared" ref="H120:H121" si="16">F120*G120</f>
        <v>40</v>
      </c>
      <c r="K120">
        <f>[1]Hoja1!I5856</f>
        <v>5</v>
      </c>
    </row>
    <row r="121" spans="1:11" x14ac:dyDescent="0.3">
      <c r="A121" t="str">
        <f>[1]Hoja1!B5857</f>
        <v/>
      </c>
      <c r="B121" t="str">
        <f>[1]Hoja1!C5857</f>
        <v>0711</v>
      </c>
      <c r="C121" t="str">
        <f>[1]Hoja1!D5857</f>
        <v>47300</v>
      </c>
      <c r="D121">
        <f>[1]Hoja1!E5857</f>
        <v>380125</v>
      </c>
      <c r="E121">
        <f>[1]Hoja1!F5857</f>
        <v>7</v>
      </c>
      <c r="F121">
        <f>[1]Hoja1!G5857</f>
        <v>4.75</v>
      </c>
      <c r="G121">
        <v>20</v>
      </c>
      <c r="H121" s="343">
        <f t="shared" si="16"/>
        <v>95</v>
      </c>
      <c r="K121">
        <f>[1]Hoja1!I5857</f>
        <v>4.75</v>
      </c>
    </row>
    <row r="123" spans="1:11" x14ac:dyDescent="0.3">
      <c r="A123" t="str">
        <f>[1]Hoja1!B5858</f>
        <v>0333</v>
      </c>
      <c r="B123" t="str">
        <f>[1]Hoja1!C5858</f>
        <v>Para pick-up de diésel</v>
      </c>
      <c r="C123" t="str">
        <f>[1]Hoja1!D5858</f>
        <v/>
      </c>
      <c r="F123" s="22">
        <f>GEOMEAN(F124:F125)</f>
        <v>4.358898943540674</v>
      </c>
      <c r="G123" s="22">
        <f>SUM(G124:G125)</f>
        <v>20</v>
      </c>
      <c r="H123" s="22">
        <f>SUM(H124:H125)</f>
        <v>87.5</v>
      </c>
      <c r="I123" s="22">
        <f>(H123/($H$109)*100)</f>
        <v>0.38917428336335536</v>
      </c>
      <c r="K123" s="22">
        <f>GEOMEAN(K124:K125)</f>
        <v>4.8733971724044816</v>
      </c>
    </row>
    <row r="124" spans="1:11" x14ac:dyDescent="0.3">
      <c r="A124" t="str">
        <f>[1]Hoja1!B5859</f>
        <v/>
      </c>
      <c r="B124" t="str">
        <f>[1]Hoja1!C5859</f>
        <v>0708</v>
      </c>
      <c r="C124" t="str">
        <f>[1]Hoja1!D5859</f>
        <v>47330</v>
      </c>
      <c r="D124">
        <f>[1]Hoja1!E5859</f>
        <v>380125</v>
      </c>
      <c r="E124">
        <f>[1]Hoja1!F5859</f>
        <v>7</v>
      </c>
      <c r="F124">
        <f>[1]Hoja1!G5859</f>
        <v>4</v>
      </c>
      <c r="G124">
        <f>[1]Hoja1!H5859</f>
        <v>10</v>
      </c>
      <c r="H124" s="343">
        <f t="shared" ref="H124:H125" si="17">F124*G124</f>
        <v>40</v>
      </c>
      <c r="I124" s="343" t="s">
        <v>279</v>
      </c>
      <c r="K124">
        <f>[1]Hoja1!I5859</f>
        <v>5</v>
      </c>
    </row>
    <row r="125" spans="1:11" x14ac:dyDescent="0.3">
      <c r="A125" t="str">
        <f>[1]Hoja1!B5860</f>
        <v/>
      </c>
      <c r="B125" t="str">
        <f>[1]Hoja1!C5860</f>
        <v>0711</v>
      </c>
      <c r="C125" t="str">
        <f>[1]Hoja1!D5860</f>
        <v>47300</v>
      </c>
      <c r="D125">
        <f>[1]Hoja1!E5860</f>
        <v>380125</v>
      </c>
      <c r="E125">
        <f>[1]Hoja1!F5860</f>
        <v>7</v>
      </c>
      <c r="F125">
        <v>4.75</v>
      </c>
      <c r="G125">
        <v>10</v>
      </c>
      <c r="H125" s="343">
        <f t="shared" si="17"/>
        <v>47.5</v>
      </c>
      <c r="K125">
        <v>4.75</v>
      </c>
    </row>
  </sheetData>
  <mergeCells count="7">
    <mergeCell ref="A5:B5"/>
    <mergeCell ref="J2:O2"/>
    <mergeCell ref="B2:B3"/>
    <mergeCell ref="C2:C3"/>
    <mergeCell ref="D2:D3"/>
    <mergeCell ref="E2:E3"/>
    <mergeCell ref="F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O92"/>
  <sheetViews>
    <sheetView zoomScale="82" zoomScaleNormal="82" workbookViewId="0">
      <selection activeCell="A5" sqref="A5:M79"/>
    </sheetView>
  </sheetViews>
  <sheetFormatPr baseColWidth="10" defaultRowHeight="14.4" x14ac:dyDescent="0.3"/>
  <cols>
    <col min="1" max="1" width="14.33203125" customWidth="1"/>
    <col min="2" max="2" width="49.5546875" customWidth="1"/>
    <col min="14" max="14" width="10.44140625" customWidth="1"/>
  </cols>
  <sheetData>
    <row r="1" spans="1:15" ht="6" customHeight="1" x14ac:dyDescent="0.3"/>
    <row r="2" spans="1:15" s="90" customFormat="1" x14ac:dyDescent="0.3">
      <c r="B2" s="617" t="s">
        <v>0</v>
      </c>
      <c r="C2" s="619" t="s">
        <v>4</v>
      </c>
      <c r="D2" s="620" t="s">
        <v>5</v>
      </c>
      <c r="E2" s="621" t="s">
        <v>6</v>
      </c>
      <c r="F2" s="623" t="s">
        <v>11</v>
      </c>
      <c r="G2" s="623"/>
      <c r="H2" s="623"/>
      <c r="I2" s="623"/>
      <c r="J2" s="628">
        <v>2014</v>
      </c>
      <c r="K2" s="628"/>
      <c r="L2" s="628"/>
      <c r="M2" s="628"/>
      <c r="N2" s="628"/>
      <c r="O2" s="629"/>
    </row>
    <row r="3" spans="1:15" s="90" customFormat="1" ht="51" customHeight="1" x14ac:dyDescent="0.3">
      <c r="B3" s="618"/>
      <c r="C3" s="619"/>
      <c r="D3" s="620"/>
      <c r="E3" s="622"/>
      <c r="F3" s="46" t="s">
        <v>7</v>
      </c>
      <c r="G3" s="46" t="s">
        <v>8</v>
      </c>
      <c r="H3" s="36" t="s">
        <v>9</v>
      </c>
      <c r="I3" s="11" t="s">
        <v>10</v>
      </c>
      <c r="J3" s="46" t="s">
        <v>12</v>
      </c>
      <c r="K3" s="46" t="s">
        <v>13</v>
      </c>
      <c r="L3" s="46" t="s">
        <v>14</v>
      </c>
      <c r="M3" s="46" t="s">
        <v>15</v>
      </c>
      <c r="N3" s="46" t="s">
        <v>16</v>
      </c>
      <c r="O3" s="46" t="s">
        <v>17</v>
      </c>
    </row>
    <row r="4" spans="1:15" ht="21" customHeight="1" x14ac:dyDescent="0.3">
      <c r="B4" s="453" t="s">
        <v>264</v>
      </c>
    </row>
    <row r="5" spans="1:15" s="343" customFormat="1" ht="21" customHeight="1" x14ac:dyDescent="0.3">
      <c r="B5" s="453"/>
    </row>
    <row r="6" spans="1:15" s="88" customFormat="1" ht="15.6" x14ac:dyDescent="0.3">
      <c r="B6" s="447" t="s">
        <v>110</v>
      </c>
      <c r="C6" s="369"/>
      <c r="D6" s="370"/>
      <c r="E6" s="371"/>
      <c r="F6" s="22">
        <f>GEOMEAN(F11,F14,F17,F20:F21,F24,F27,F39,F42,F30,F33,F36,F45,F48,F51,F54,F57,F60,F63,F66,F69:F70,F73:F74,F77:F79)</f>
        <v>2895.3942520844662</v>
      </c>
      <c r="G6" s="22">
        <f>+G10+G13+G16+G19+G23+G26+G29+G32+G35+G38+G41+G44+G47+G50+G53+G56+G59+G62+G65+G68+G72+G76</f>
        <v>215</v>
      </c>
      <c r="H6" s="22">
        <f>+H10+H13+H16+H19+H23+H26+H29+H32+H35+H38+H41+H44+H47+H50+H53+H56+H59+H62+H65+H68+H72+H76</f>
        <v>2982750.95</v>
      </c>
      <c r="I6" s="372">
        <v>100</v>
      </c>
      <c r="J6" s="373"/>
      <c r="K6" s="22">
        <f>GEOMEAN(K11,K14,K17,K20:K21,K24,K27,K39,K42,K30,K33,K36,K45,K48,K51,K54,K57,K60,K63,K66,K69:K70,K73:K74,K77:K79)</f>
        <v>2974.3726505090635</v>
      </c>
      <c r="L6" s="373"/>
      <c r="M6" s="373"/>
      <c r="N6" s="372">
        <f>((N8*I8)+(N11*I11)+(N16*I16)+(N20*I20)+(N24*I24)+(N29*I29)+(N33*I33)+(N38*I38)+(N42*I42)+(N47*I47)+(N51*I51)+(N56*I56)+(N60*I60)+(N63*I63)+(N68*I68)+(N74*I74)+(N79*I79)+(N82*I82)+(N85*I85)+(N88*I88)+(N91*I91))/$I$6</f>
        <v>0</v>
      </c>
      <c r="O6" s="374"/>
    </row>
    <row r="7" spans="1:15" s="89" customFormat="1" ht="15.6" x14ac:dyDescent="0.3">
      <c r="B7" s="368"/>
      <c r="C7" s="375"/>
      <c r="D7" s="370"/>
      <c r="E7" s="371"/>
      <c r="F7" s="376"/>
      <c r="G7" s="376"/>
      <c r="H7" s="376"/>
      <c r="I7" s="376"/>
      <c r="J7" s="377"/>
      <c r="K7" s="376"/>
      <c r="L7" s="377"/>
      <c r="M7" s="377"/>
      <c r="N7" s="376"/>
      <c r="O7" s="374"/>
    </row>
    <row r="8" spans="1:15" s="237" customFormat="1" ht="15.6" x14ac:dyDescent="0.3">
      <c r="B8" s="448" t="s">
        <v>277</v>
      </c>
      <c r="C8" s="375"/>
      <c r="D8" s="370"/>
      <c r="E8" s="371"/>
      <c r="F8" s="376"/>
      <c r="G8" s="376"/>
      <c r="H8" s="376"/>
      <c r="I8" s="376"/>
      <c r="J8" s="377"/>
      <c r="K8" s="376"/>
      <c r="L8" s="377"/>
      <c r="M8" s="377"/>
      <c r="N8" s="376"/>
      <c r="O8" s="374"/>
    </row>
    <row r="9" spans="1:15" s="237" customFormat="1" ht="15.6" x14ac:dyDescent="0.3">
      <c r="A9" s="239" t="s">
        <v>18</v>
      </c>
      <c r="B9" s="449"/>
      <c r="C9" s="374"/>
      <c r="D9" s="374"/>
      <c r="E9" s="374"/>
      <c r="F9" s="378"/>
      <c r="G9" s="374"/>
      <c r="H9" s="374"/>
      <c r="I9" s="376"/>
      <c r="J9" s="377"/>
      <c r="K9" s="378"/>
      <c r="L9" s="377"/>
      <c r="M9" s="377"/>
      <c r="N9" s="376"/>
      <c r="O9" s="374"/>
    </row>
    <row r="10" spans="1:15" s="237" customFormat="1" ht="18" customHeight="1" x14ac:dyDescent="0.3">
      <c r="A10" s="449" t="str">
        <f>[1]Hoja1!B5861</f>
        <v>0401</v>
      </c>
      <c r="B10" s="368" t="str">
        <f>[1]Hoja1!C5861</f>
        <v>Arado de 4,26 discos</v>
      </c>
      <c r="C10" s="451" t="str">
        <f>[1]Hoja1!D5861</f>
        <v/>
      </c>
      <c r="D10" s="370"/>
      <c r="E10" s="371"/>
      <c r="F10" s="456">
        <f>GEOMEAN(F11)</f>
        <v>4500</v>
      </c>
      <c r="G10" s="456">
        <f>SUM(G11)</f>
        <v>2</v>
      </c>
      <c r="H10" s="456">
        <f>SUM(H11)</f>
        <v>9000</v>
      </c>
      <c r="I10" s="22">
        <f>(H10/($H$6)*100)</f>
        <v>0.30173488001068277</v>
      </c>
      <c r="J10" s="458"/>
      <c r="K10" s="456">
        <f>GEOMEAN(K11)</f>
        <v>4800</v>
      </c>
      <c r="L10" s="459"/>
      <c r="M10" s="377"/>
      <c r="N10" s="376"/>
      <c r="O10" s="374"/>
    </row>
    <row r="11" spans="1:15" s="239" customFormat="1" ht="18" customHeight="1" x14ac:dyDescent="0.3">
      <c r="A11" s="449" t="str">
        <f>[1]Hoja1!B5862</f>
        <v/>
      </c>
      <c r="B11" s="368" t="str">
        <f>[1]Hoja1!C5862</f>
        <v>0729</v>
      </c>
      <c r="C11" s="451" t="str">
        <f>[1]Hoja1!D5862</f>
        <v>47732</v>
      </c>
      <c r="D11" s="370">
        <f>[1]Hoja1!E5862</f>
        <v>380201</v>
      </c>
      <c r="E11" s="371">
        <v>7</v>
      </c>
      <c r="F11" s="455">
        <f>[1]Hoja1!G5862</f>
        <v>4500</v>
      </c>
      <c r="G11" s="455">
        <f>[1]Hoja1!H5862</f>
        <v>2</v>
      </c>
      <c r="H11" s="449">
        <f t="shared" ref="H11" si="0">F11*G11</f>
        <v>9000</v>
      </c>
      <c r="I11" s="461"/>
      <c r="J11" s="377"/>
      <c r="K11" s="455">
        <f>[1]Hoja1!I5862</f>
        <v>4800</v>
      </c>
      <c r="L11" s="377"/>
      <c r="M11" s="377"/>
      <c r="N11" s="376"/>
      <c r="O11" s="374"/>
    </row>
    <row r="12" spans="1:15" s="343" customFormat="1" ht="18" customHeight="1" x14ac:dyDescent="0.3">
      <c r="A12" s="449"/>
      <c r="B12" s="368"/>
      <c r="C12" s="451"/>
      <c r="D12" s="370"/>
      <c r="E12" s="371"/>
      <c r="F12" s="455"/>
      <c r="G12" s="455"/>
      <c r="I12" s="461"/>
      <c r="J12" s="377"/>
      <c r="K12" s="455"/>
      <c r="L12" s="377"/>
      <c r="M12" s="377"/>
      <c r="N12" s="376"/>
      <c r="O12" s="374"/>
    </row>
    <row r="13" spans="1:15" s="237" customFormat="1" ht="18" customHeight="1" x14ac:dyDescent="0.3">
      <c r="A13" s="449" t="str">
        <f>[1]Hoja1!B5863</f>
        <v>0402</v>
      </c>
      <c r="B13" s="450" t="str">
        <f>[1]Hoja1!C5863</f>
        <v>Sembradora de arroz a chorros</v>
      </c>
      <c r="C13" s="449" t="str">
        <f>[1]Hoja1!D5863</f>
        <v/>
      </c>
      <c r="D13" s="449"/>
      <c r="E13" s="449"/>
      <c r="F13" s="456">
        <f>GEOMEAN(F14)</f>
        <v>17500</v>
      </c>
      <c r="G13" s="456">
        <f>SUM(G14)</f>
        <v>3</v>
      </c>
      <c r="H13" s="456">
        <f>SUM(H14)</f>
        <v>52500</v>
      </c>
      <c r="I13" s="22">
        <f>(H13/($H$6)*100)</f>
        <v>1.7601201333956491</v>
      </c>
      <c r="J13" s="459"/>
      <c r="K13" s="456">
        <f>GEOMEAN(K14)</f>
        <v>17500</v>
      </c>
      <c r="L13" s="377"/>
      <c r="M13" s="377"/>
      <c r="N13" s="376"/>
      <c r="O13" s="374"/>
    </row>
    <row r="14" spans="1:15" s="237" customFormat="1" ht="18" customHeight="1" x14ac:dyDescent="0.3">
      <c r="A14" s="449" t="str">
        <f>[1]Hoja1!B5864</f>
        <v/>
      </c>
      <c r="B14" s="368" t="str">
        <f>[1]Hoja1!C5864</f>
        <v>0729</v>
      </c>
      <c r="C14" s="451" t="str">
        <f>[1]Hoja1!D5864</f>
        <v>47732</v>
      </c>
      <c r="D14" s="370">
        <f>[1]Hoja1!E5864</f>
        <v>380201</v>
      </c>
      <c r="E14" s="371">
        <v>7</v>
      </c>
      <c r="F14" s="455">
        <f>[1]Hoja1!G5864</f>
        <v>17500</v>
      </c>
      <c r="G14" s="455">
        <f>[1]Hoja1!H5864</f>
        <v>3</v>
      </c>
      <c r="H14" s="449">
        <f t="shared" ref="H14" si="1">F14*G14</f>
        <v>52500</v>
      </c>
      <c r="I14" s="461"/>
      <c r="J14" s="377"/>
      <c r="K14" s="455">
        <f>[1]Hoja1!I5864</f>
        <v>17500</v>
      </c>
      <c r="L14" s="377"/>
      <c r="M14" s="377"/>
      <c r="N14" s="376"/>
      <c r="O14" s="374"/>
    </row>
    <row r="15" spans="1:15" s="343" customFormat="1" ht="18" customHeight="1" x14ac:dyDescent="0.3">
      <c r="A15" s="449"/>
      <c r="B15" s="368"/>
      <c r="C15" s="451"/>
      <c r="D15" s="370"/>
      <c r="E15" s="371"/>
      <c r="F15" s="455"/>
      <c r="G15" s="455"/>
      <c r="I15" s="461"/>
      <c r="J15" s="377"/>
      <c r="K15" s="455"/>
      <c r="L15" s="377"/>
      <c r="M15" s="377"/>
      <c r="N15" s="376"/>
      <c r="O15" s="374"/>
    </row>
    <row r="16" spans="1:15" s="89" customFormat="1" ht="18" customHeight="1" x14ac:dyDescent="0.3">
      <c r="A16" s="449" t="str">
        <f>[1]Hoja1!B5865</f>
        <v>0403</v>
      </c>
      <c r="B16" s="368" t="str">
        <f>[1]Hoja1!C5865</f>
        <v>Semb./abonadora de maíz a chorros</v>
      </c>
      <c r="C16" s="451" t="str">
        <f>[1]Hoja1!D5865</f>
        <v/>
      </c>
      <c r="D16" s="370"/>
      <c r="E16" s="371"/>
      <c r="F16" s="456">
        <f>GEOMEAN(F17)</f>
        <v>22500</v>
      </c>
      <c r="G16" s="456">
        <f>SUM(G17)</f>
        <v>4</v>
      </c>
      <c r="H16" s="456">
        <f>SUM(H17)</f>
        <v>90000</v>
      </c>
      <c r="I16" s="22">
        <f>(H16/($H$6)*100)</f>
        <v>3.0173488001068272</v>
      </c>
      <c r="J16" s="459"/>
      <c r="K16" s="456">
        <f>GEOMEAN(K17)</f>
        <v>22500</v>
      </c>
      <c r="L16" s="377"/>
      <c r="M16" s="377"/>
      <c r="N16" s="376"/>
      <c r="O16" s="374"/>
    </row>
    <row r="17" spans="1:15" s="88" customFormat="1" ht="18" customHeight="1" x14ac:dyDescent="0.3">
      <c r="A17" s="449" t="str">
        <f>[1]Hoja1!B5866</f>
        <v/>
      </c>
      <c r="B17" s="449" t="str">
        <f>[1]Hoja1!C5866</f>
        <v>0729</v>
      </c>
      <c r="C17" s="449" t="str">
        <f>[1]Hoja1!D5866</f>
        <v>47732</v>
      </c>
      <c r="D17" s="449">
        <f>[1]Hoja1!E5866</f>
        <v>380201</v>
      </c>
      <c r="E17" s="371">
        <v>7</v>
      </c>
      <c r="F17" s="452">
        <f>[1]Hoja1!G5866</f>
        <v>22500</v>
      </c>
      <c r="G17" s="449">
        <f>[1]Hoja1!H5866</f>
        <v>4</v>
      </c>
      <c r="H17" s="449">
        <f t="shared" ref="H17" si="2">F17*G17</f>
        <v>90000</v>
      </c>
      <c r="I17" s="461"/>
      <c r="J17" s="377"/>
      <c r="K17" s="449">
        <f>[1]Hoja1!I5866</f>
        <v>22500</v>
      </c>
      <c r="L17" s="377"/>
      <c r="M17" s="377"/>
      <c r="N17" s="376"/>
      <c r="O17" s="374"/>
    </row>
    <row r="18" spans="1:15" s="343" customFormat="1" ht="18" customHeight="1" x14ac:dyDescent="0.3">
      <c r="A18" s="449"/>
      <c r="B18" s="449"/>
      <c r="C18" s="449"/>
      <c r="D18" s="449"/>
      <c r="E18" s="371"/>
      <c r="F18" s="452"/>
      <c r="G18" s="449"/>
      <c r="I18" s="461"/>
      <c r="J18" s="377"/>
      <c r="K18" s="449"/>
      <c r="L18" s="377"/>
      <c r="M18" s="377"/>
      <c r="N18" s="376"/>
      <c r="O18" s="374"/>
    </row>
    <row r="19" spans="1:15" ht="18" customHeight="1" x14ac:dyDescent="0.3">
      <c r="A19" s="449" t="str">
        <f>[1]Hoja1!B5867</f>
        <v>0404</v>
      </c>
      <c r="B19" s="450" t="str">
        <f>[1]Hoja1!C5867</f>
        <v>Cosechadora de forraje</v>
      </c>
      <c r="C19" s="449" t="str">
        <f>[1]Hoja1!D5867</f>
        <v/>
      </c>
      <c r="D19" s="449"/>
      <c r="E19" s="449"/>
      <c r="F19" s="456">
        <f>GEOMEAN(F20:F21)</f>
        <v>20228.692493584454</v>
      </c>
      <c r="G19" s="456">
        <f>SUM(G20:G21)</f>
        <v>22</v>
      </c>
      <c r="H19" s="456">
        <f>SUM(H20:H21)</f>
        <v>332800</v>
      </c>
      <c r="I19" s="22">
        <f t="shared" ref="I19:I72" si="3">(H19/($H$6)*100)</f>
        <v>11.157485340839468</v>
      </c>
      <c r="J19" s="459"/>
      <c r="K19" s="456">
        <f>GEOMEAN(K20:K21)</f>
        <v>20228.692493584454</v>
      </c>
      <c r="L19" s="374"/>
      <c r="M19" s="374"/>
      <c r="N19" s="374"/>
      <c r="O19" s="374"/>
    </row>
    <row r="20" spans="1:15" ht="18" customHeight="1" x14ac:dyDescent="0.3">
      <c r="A20" s="449" t="str">
        <f>[1]Hoja1!B5868</f>
        <v/>
      </c>
      <c r="B20" s="449" t="str">
        <f>[1]Hoja1!C5868</f>
        <v>0723</v>
      </c>
      <c r="C20" s="449" t="str">
        <f>[1]Hoja1!D5868</f>
        <v>47732</v>
      </c>
      <c r="D20" s="449">
        <f>[1]Hoja1!E5868</f>
        <v>380203</v>
      </c>
      <c r="E20" s="371">
        <v>7</v>
      </c>
      <c r="F20" s="455">
        <f>[1]Hoja1!G5868</f>
        <v>13640</v>
      </c>
      <c r="G20" s="455">
        <f>[1]Hoja1!H5868</f>
        <v>20</v>
      </c>
      <c r="H20" s="449">
        <f t="shared" ref="H20:H21" si="4">F20*G20</f>
        <v>272800</v>
      </c>
      <c r="I20" s="461"/>
      <c r="J20" s="377"/>
      <c r="K20" s="455">
        <f>[1]Hoja1!I5868</f>
        <v>13640</v>
      </c>
      <c r="L20" s="377"/>
      <c r="M20" s="377"/>
      <c r="N20" s="376"/>
      <c r="O20" s="374"/>
    </row>
    <row r="21" spans="1:15" ht="18" customHeight="1" x14ac:dyDescent="0.3">
      <c r="A21" s="449" t="str">
        <f>[1]Hoja1!B5869</f>
        <v/>
      </c>
      <c r="B21" s="449" t="str">
        <f>[1]Hoja1!C5869</f>
        <v>0729</v>
      </c>
      <c r="C21" s="449" t="str">
        <f>[1]Hoja1!D5869</f>
        <v>47732</v>
      </c>
      <c r="D21" s="449">
        <f>[1]Hoja1!E5869</f>
        <v>380203</v>
      </c>
      <c r="E21" s="371">
        <v>7</v>
      </c>
      <c r="F21" s="452">
        <f>[1]Hoja1!G5869</f>
        <v>30000</v>
      </c>
      <c r="G21" s="449">
        <f>[1]Hoja1!H5869</f>
        <v>2</v>
      </c>
      <c r="H21" s="449">
        <f t="shared" si="4"/>
        <v>60000</v>
      </c>
      <c r="I21" s="461"/>
      <c r="J21" s="374"/>
      <c r="K21" s="449">
        <f>[1]Hoja1!I5869</f>
        <v>30000</v>
      </c>
      <c r="L21" s="374"/>
      <c r="M21" s="374"/>
      <c r="N21" s="374"/>
      <c r="O21" s="374"/>
    </row>
    <row r="22" spans="1:15" s="343" customFormat="1" ht="18" customHeight="1" x14ac:dyDescent="0.3">
      <c r="A22" s="449"/>
      <c r="B22" s="449"/>
      <c r="C22" s="449"/>
      <c r="D22" s="449"/>
      <c r="E22" s="371"/>
      <c r="F22" s="452"/>
      <c r="G22" s="449"/>
      <c r="I22" s="461"/>
      <c r="J22" s="374"/>
      <c r="K22" s="449"/>
      <c r="L22" s="374"/>
      <c r="M22" s="374"/>
      <c r="N22" s="374"/>
      <c r="O22" s="374"/>
    </row>
    <row r="23" spans="1:15" ht="18" customHeight="1" x14ac:dyDescent="0.3">
      <c r="A23" s="449" t="str">
        <f>[1]Hoja1!B5870</f>
        <v>0405</v>
      </c>
      <c r="B23" s="450" t="str">
        <f>[1]Hoja1!C5870</f>
        <v>Cosechadora modelo 6300 137hp</v>
      </c>
      <c r="C23" s="449" t="str">
        <f>[1]Hoja1!D5870</f>
        <v/>
      </c>
      <c r="D23" s="449"/>
      <c r="E23" s="449"/>
      <c r="F23" s="456">
        <f>GEOMEAN(F24:F25)</f>
        <v>198500</v>
      </c>
      <c r="G23" s="456">
        <f>SUM(G24:G25)</f>
        <v>7</v>
      </c>
      <c r="H23" s="456">
        <f>SUM(H24:H25)</f>
        <v>1389500</v>
      </c>
      <c r="I23" s="22">
        <f>(H23/($H$6)*100)</f>
        <v>46.584512863871517</v>
      </c>
      <c r="J23" s="459"/>
      <c r="K23" s="456">
        <f>GEOMEAN(K24:K25)</f>
        <v>198000</v>
      </c>
      <c r="L23" s="459"/>
      <c r="M23" s="374"/>
      <c r="N23" s="374"/>
      <c r="O23" s="374"/>
    </row>
    <row r="24" spans="1:15" ht="18" customHeight="1" x14ac:dyDescent="0.3">
      <c r="A24" s="449" t="str">
        <f>[1]Hoja1!B5871</f>
        <v/>
      </c>
      <c r="B24" s="449" t="str">
        <f>[1]Hoja1!C5871</f>
        <v>0729</v>
      </c>
      <c r="C24" s="449" t="str">
        <f>[1]Hoja1!D5871</f>
        <v>47732</v>
      </c>
      <c r="D24" s="449">
        <f>[1]Hoja1!E5871</f>
        <v>380203</v>
      </c>
      <c r="E24" s="371">
        <v>7</v>
      </c>
      <c r="F24" s="454">
        <f>[1]Hoja1!G5871</f>
        <v>198500</v>
      </c>
      <c r="G24" s="454">
        <f>[1]Hoja1!H5871</f>
        <v>7</v>
      </c>
      <c r="H24" s="449">
        <f t="shared" ref="H24" si="5">F24*G24</f>
        <v>1389500</v>
      </c>
      <c r="I24" s="461"/>
      <c r="J24" s="380"/>
      <c r="K24" s="454">
        <f>[1]Hoja1!I5871</f>
        <v>198000</v>
      </c>
      <c r="L24" s="380"/>
      <c r="M24" s="380"/>
      <c r="N24" s="380"/>
      <c r="O24" s="374"/>
    </row>
    <row r="25" spans="1:15" s="343" customFormat="1" ht="18" customHeight="1" x14ac:dyDescent="0.3">
      <c r="A25" s="449"/>
      <c r="B25" s="449"/>
      <c r="C25" s="449"/>
      <c r="D25" s="449"/>
      <c r="E25" s="371"/>
      <c r="F25" s="454"/>
      <c r="G25" s="454"/>
      <c r="I25" s="461"/>
      <c r="J25" s="380"/>
      <c r="K25" s="454"/>
      <c r="L25" s="380"/>
      <c r="M25" s="380"/>
      <c r="N25" s="380"/>
      <c r="O25" s="374"/>
    </row>
    <row r="26" spans="1:15" ht="18" customHeight="1" x14ac:dyDescent="0.3">
      <c r="A26" s="449" t="str">
        <f>[1]Hoja1!B5872</f>
        <v>0406</v>
      </c>
      <c r="B26" s="450" t="str">
        <f>[1]Hoja1!C5872</f>
        <v>Rastra semipesada de 18.24" diam</v>
      </c>
      <c r="C26" s="449" t="str">
        <f>[1]Hoja1!D5872</f>
        <v/>
      </c>
      <c r="D26" s="449"/>
      <c r="E26" s="458"/>
      <c r="F26" s="456">
        <f>GEOMEAN(F27:F28)</f>
        <v>8900</v>
      </c>
      <c r="G26" s="456">
        <f>SUM(G27:G28)</f>
        <v>4</v>
      </c>
      <c r="H26" s="456">
        <f>SUM(H27:H28)</f>
        <v>35600</v>
      </c>
      <c r="I26" s="22">
        <f t="shared" si="3"/>
        <v>1.193529080931145</v>
      </c>
      <c r="J26" s="459"/>
      <c r="K26" s="456">
        <f>GEOMEAN(K27:K28)</f>
        <v>9000</v>
      </c>
      <c r="L26" s="459"/>
      <c r="M26" s="374"/>
      <c r="N26" s="374"/>
      <c r="O26" s="374"/>
    </row>
    <row r="27" spans="1:15" s="240" customFormat="1" ht="18" customHeight="1" x14ac:dyDescent="0.3">
      <c r="A27" s="449" t="str">
        <f>[1]Hoja1!B5873</f>
        <v/>
      </c>
      <c r="B27" s="449" t="str">
        <f>[1]Hoja1!C5873</f>
        <v>0729</v>
      </c>
      <c r="C27" s="449" t="str">
        <f>[1]Hoja1!D5873</f>
        <v>47732</v>
      </c>
      <c r="D27" s="449">
        <f>[1]Hoja1!E5873</f>
        <v>380201</v>
      </c>
      <c r="E27" s="371">
        <v>7</v>
      </c>
      <c r="F27" s="452">
        <f>[1]Hoja1!G5873</f>
        <v>8900</v>
      </c>
      <c r="G27" s="449">
        <f>[1]Hoja1!H5873</f>
        <v>4</v>
      </c>
      <c r="H27" s="449">
        <f t="shared" ref="H27" si="6">F27*G27</f>
        <v>35600</v>
      </c>
      <c r="I27" s="461"/>
      <c r="J27" s="374"/>
      <c r="K27" s="449">
        <f>[1]Hoja1!I5873</f>
        <v>9000</v>
      </c>
      <c r="L27" s="374"/>
      <c r="M27" s="374"/>
      <c r="N27" s="374"/>
      <c r="O27" s="374"/>
    </row>
    <row r="28" spans="1:15" s="343" customFormat="1" ht="18" customHeight="1" x14ac:dyDescent="0.3">
      <c r="A28" s="449"/>
      <c r="B28" s="449"/>
      <c r="C28" s="449"/>
      <c r="D28" s="449"/>
      <c r="E28" s="371"/>
      <c r="F28" s="452"/>
      <c r="G28" s="449"/>
      <c r="I28" s="461"/>
      <c r="J28" s="374"/>
      <c r="K28" s="449"/>
      <c r="L28" s="374"/>
      <c r="M28" s="374"/>
      <c r="N28" s="374"/>
      <c r="O28" s="374"/>
    </row>
    <row r="29" spans="1:15" s="240" customFormat="1" ht="18" customHeight="1" x14ac:dyDescent="0.3">
      <c r="A29" s="449" t="str">
        <f>[1]Hoja1!B5874</f>
        <v>0407</v>
      </c>
      <c r="B29" s="450" t="str">
        <f>[1]Hoja1!C5874</f>
        <v>Rastra semipesada de 20,24" diam</v>
      </c>
      <c r="C29" s="449" t="str">
        <f>[1]Hoja1!D5874</f>
        <v/>
      </c>
      <c r="D29" s="449"/>
      <c r="E29" s="449"/>
      <c r="F29" s="456">
        <f>GEOMEAN(F30)</f>
        <v>9100</v>
      </c>
      <c r="G29" s="456">
        <f>SUM(G30:G31)</f>
        <v>8</v>
      </c>
      <c r="H29" s="456">
        <f>SUM(H30:H31)</f>
        <v>72800</v>
      </c>
      <c r="I29" s="22">
        <f t="shared" si="3"/>
        <v>2.4406999183086335</v>
      </c>
      <c r="J29" s="380"/>
      <c r="K29" s="456">
        <f>GEOMEAN(K30)</f>
        <v>9300</v>
      </c>
      <c r="L29" s="380"/>
      <c r="M29" s="380"/>
      <c r="N29" s="380"/>
      <c r="O29" s="374"/>
    </row>
    <row r="30" spans="1:15" s="240" customFormat="1" ht="18" customHeight="1" x14ac:dyDescent="0.3">
      <c r="A30" s="449" t="str">
        <f>[1]Hoja1!B5875</f>
        <v/>
      </c>
      <c r="B30" s="449" t="str">
        <f>[1]Hoja1!C5875</f>
        <v>0729</v>
      </c>
      <c r="C30" s="449" t="str">
        <f>[1]Hoja1!D5875</f>
        <v>47732</v>
      </c>
      <c r="D30" s="449">
        <f>[1]Hoja1!E5875</f>
        <v>380201</v>
      </c>
      <c r="E30" s="371">
        <v>7</v>
      </c>
      <c r="F30" s="452">
        <f>[1]Hoja1!G5875</f>
        <v>9100</v>
      </c>
      <c r="G30" s="449">
        <f>[1]Hoja1!H5875</f>
        <v>8</v>
      </c>
      <c r="H30" s="449">
        <f t="shared" ref="H30" si="7">F30*G30</f>
        <v>72800</v>
      </c>
      <c r="I30" s="461"/>
      <c r="J30" s="374"/>
      <c r="K30" s="449">
        <f>[1]Hoja1!I5875</f>
        <v>9300</v>
      </c>
      <c r="L30" s="374"/>
      <c r="M30" s="374"/>
      <c r="N30" s="374"/>
      <c r="O30" s="374"/>
    </row>
    <row r="31" spans="1:15" s="343" customFormat="1" ht="18" customHeight="1" x14ac:dyDescent="0.3">
      <c r="A31" s="449"/>
      <c r="B31" s="449"/>
      <c r="C31" s="449"/>
      <c r="D31" s="449"/>
      <c r="E31" s="371"/>
      <c r="F31" s="452"/>
      <c r="G31" s="449"/>
      <c r="I31" s="461"/>
      <c r="J31" s="374"/>
      <c r="K31" s="449"/>
      <c r="L31" s="374"/>
      <c r="M31" s="374"/>
      <c r="N31" s="374"/>
      <c r="O31" s="374"/>
    </row>
    <row r="32" spans="1:15" ht="18" customHeight="1" x14ac:dyDescent="0.3">
      <c r="A32" s="449" t="str">
        <f>[1]Hoja1!B5876</f>
        <v>0408</v>
      </c>
      <c r="B32" s="450" t="str">
        <f>[1]Hoja1!C5876</f>
        <v>Rastra semipesada de 22,24" diam</v>
      </c>
      <c r="C32" s="449" t="str">
        <f>[1]Hoja1!D5876</f>
        <v/>
      </c>
      <c r="D32" s="449"/>
      <c r="E32" s="449"/>
      <c r="F32" s="456">
        <f>GEOMEAN(F33)</f>
        <v>9630</v>
      </c>
      <c r="G32" s="456">
        <f>SUM(G33)</f>
        <v>4</v>
      </c>
      <c r="H32" s="456">
        <f>SUM(H33)</f>
        <v>38520</v>
      </c>
      <c r="I32" s="22">
        <f t="shared" si="3"/>
        <v>1.2914252864457221</v>
      </c>
      <c r="J32" s="374"/>
      <c r="K32" s="456">
        <f>GEOMEAN(K33)</f>
        <v>9800</v>
      </c>
      <c r="L32" s="374"/>
      <c r="M32" s="374"/>
      <c r="N32" s="374"/>
      <c r="O32" s="374"/>
    </row>
    <row r="33" spans="1:15" ht="18" customHeight="1" x14ac:dyDescent="0.3">
      <c r="A33" s="449" t="str">
        <f>[1]Hoja1!B5877</f>
        <v/>
      </c>
      <c r="B33" s="450" t="str">
        <f>[1]Hoja1!C5877</f>
        <v>0729</v>
      </c>
      <c r="C33" s="449" t="str">
        <f>[1]Hoja1!D5877</f>
        <v>47732</v>
      </c>
      <c r="D33" s="449">
        <f>[1]Hoja1!E5877</f>
        <v>380201</v>
      </c>
      <c r="E33" s="371">
        <v>7</v>
      </c>
      <c r="F33" s="454">
        <f>[1]Hoja1!G5877</f>
        <v>9630</v>
      </c>
      <c r="G33" s="454">
        <f>[1]Hoja1!H5877</f>
        <v>4</v>
      </c>
      <c r="H33" s="449">
        <f t="shared" ref="H33" si="8">F33*G33</f>
        <v>38520</v>
      </c>
      <c r="I33" s="461"/>
      <c r="J33" s="380"/>
      <c r="K33" s="454">
        <f>[1]Hoja1!I5877</f>
        <v>9800</v>
      </c>
      <c r="L33" s="380"/>
      <c r="M33" s="380"/>
      <c r="N33" s="380"/>
      <c r="O33" s="374"/>
    </row>
    <row r="34" spans="1:15" s="343" customFormat="1" ht="18" customHeight="1" x14ac:dyDescent="0.3">
      <c r="A34" s="449"/>
      <c r="B34" s="450"/>
      <c r="C34" s="449"/>
      <c r="D34" s="449"/>
      <c r="E34" s="371"/>
      <c r="F34" s="454"/>
      <c r="G34" s="454"/>
      <c r="I34" s="461"/>
      <c r="J34" s="380"/>
      <c r="K34" s="454"/>
      <c r="L34" s="380"/>
      <c r="M34" s="380"/>
      <c r="N34" s="380"/>
      <c r="O34" s="374"/>
    </row>
    <row r="35" spans="1:15" ht="18" customHeight="1" x14ac:dyDescent="0.3">
      <c r="A35" s="449" t="str">
        <f>[1]Hoja1!B5878</f>
        <v>0409</v>
      </c>
      <c r="B35" s="450" t="str">
        <f>[1]Hoja1!C5878</f>
        <v>Rastra semipesada de 28,24" dim</v>
      </c>
      <c r="C35" s="449" t="str">
        <f>[1]Hoja1!D5878</f>
        <v/>
      </c>
      <c r="D35" s="449"/>
      <c r="E35" s="449"/>
      <c r="F35" s="456">
        <f>GEOMEAN(F36)</f>
        <v>12500</v>
      </c>
      <c r="G35" s="456">
        <f>SUM(G36)</f>
        <v>1</v>
      </c>
      <c r="H35" s="456">
        <f>SUM(H36)</f>
        <v>12500</v>
      </c>
      <c r="I35" s="22">
        <f t="shared" si="3"/>
        <v>0.41907622223705937</v>
      </c>
      <c r="J35" s="374"/>
      <c r="K35" s="456">
        <f>GEOMEAN(K36)</f>
        <v>12800</v>
      </c>
      <c r="L35" s="374"/>
      <c r="M35" s="374"/>
      <c r="N35" s="374"/>
      <c r="O35" s="374"/>
    </row>
    <row r="36" spans="1:15" ht="18" customHeight="1" x14ac:dyDescent="0.3">
      <c r="A36" s="449" t="str">
        <f>[1]Hoja1!B5879</f>
        <v/>
      </c>
      <c r="B36" s="449" t="str">
        <f>[1]Hoja1!C5879</f>
        <v>0729</v>
      </c>
      <c r="C36" s="449" t="str">
        <f>[1]Hoja1!D5879</f>
        <v>47732</v>
      </c>
      <c r="D36" s="449">
        <f>[1]Hoja1!E5879</f>
        <v>380201</v>
      </c>
      <c r="E36" s="371">
        <v>7</v>
      </c>
      <c r="F36" s="449">
        <f>[1]Hoja1!G5879</f>
        <v>12500</v>
      </c>
      <c r="G36" s="449">
        <f>[1]Hoja1!H5879</f>
        <v>1</v>
      </c>
      <c r="H36" s="449">
        <f t="shared" ref="H36" si="9">F36*G36</f>
        <v>12500</v>
      </c>
      <c r="I36" s="461"/>
      <c r="J36" s="374"/>
      <c r="K36" s="449">
        <f>[1]Hoja1!I5879</f>
        <v>12800</v>
      </c>
      <c r="L36" s="374"/>
      <c r="M36" s="374"/>
      <c r="N36" s="374"/>
      <c r="O36" s="374"/>
    </row>
    <row r="37" spans="1:15" s="343" customFormat="1" ht="18" customHeight="1" x14ac:dyDescent="0.3">
      <c r="A37" s="449"/>
      <c r="B37" s="449"/>
      <c r="C37" s="449"/>
      <c r="D37" s="449"/>
      <c r="E37" s="371"/>
      <c r="F37" s="449"/>
      <c r="G37" s="449"/>
      <c r="I37" s="461"/>
      <c r="J37" s="374"/>
      <c r="K37" s="449"/>
      <c r="L37" s="374"/>
      <c r="M37" s="374"/>
      <c r="N37" s="374"/>
      <c r="O37" s="374"/>
    </row>
    <row r="38" spans="1:15" ht="18" customHeight="1" x14ac:dyDescent="0.3">
      <c r="A38" s="449" t="str">
        <f>[1]Hoja1!B5880</f>
        <v>0410</v>
      </c>
      <c r="B38" s="450" t="str">
        <f>[1]Hoja1!C5880</f>
        <v>Rastra semipesada de 26,24" dim</v>
      </c>
      <c r="C38" s="449" t="str">
        <f>[1]Hoja1!D5880</f>
        <v/>
      </c>
      <c r="D38" s="449"/>
      <c r="E38" s="449"/>
      <c r="F38" s="456">
        <f>GEOMEAN(F39)</f>
        <v>11750</v>
      </c>
      <c r="G38" s="456">
        <f>SUM(G39)</f>
        <v>3</v>
      </c>
      <c r="H38" s="456">
        <f>SUM(H39)</f>
        <v>35250</v>
      </c>
      <c r="I38" s="22">
        <f t="shared" si="3"/>
        <v>1.1817949467085074</v>
      </c>
      <c r="J38" s="380"/>
      <c r="K38" s="456">
        <f>GEOMEAN(K39)</f>
        <v>11750</v>
      </c>
      <c r="L38" s="380"/>
      <c r="M38" s="380"/>
      <c r="N38" s="380"/>
      <c r="O38" s="374"/>
    </row>
    <row r="39" spans="1:15" ht="18" customHeight="1" x14ac:dyDescent="0.3">
      <c r="A39" s="449" t="str">
        <f>[1]Hoja1!B5881</f>
        <v/>
      </c>
      <c r="B39" s="449" t="str">
        <f>[1]Hoja1!C5881</f>
        <v>0729</v>
      </c>
      <c r="C39" s="449" t="str">
        <f>[1]Hoja1!D5881</f>
        <v>47732</v>
      </c>
      <c r="D39" s="449">
        <f>[1]Hoja1!E5881</f>
        <v>380201</v>
      </c>
      <c r="E39" s="371">
        <v>7</v>
      </c>
      <c r="F39" s="452">
        <f>[1]Hoja1!G5881</f>
        <v>11750</v>
      </c>
      <c r="G39" s="449">
        <f>[1]Hoja1!H5881</f>
        <v>3</v>
      </c>
      <c r="H39" s="449">
        <f t="shared" ref="H39" si="10">F39*G39</f>
        <v>35250</v>
      </c>
      <c r="I39" s="461"/>
      <c r="J39" s="374"/>
      <c r="K39" s="449">
        <f>[1]Hoja1!I5881</f>
        <v>11750</v>
      </c>
      <c r="L39" s="374"/>
      <c r="M39" s="374"/>
      <c r="N39" s="374"/>
      <c r="O39" s="374"/>
    </row>
    <row r="40" spans="1:15" s="343" customFormat="1" ht="18" customHeight="1" x14ac:dyDescent="0.3">
      <c r="A40" s="449"/>
      <c r="B40" s="449"/>
      <c r="C40" s="449"/>
      <c r="D40" s="449"/>
      <c r="E40" s="371"/>
      <c r="F40" s="452"/>
      <c r="G40" s="449"/>
      <c r="I40" s="461"/>
      <c r="J40" s="374"/>
      <c r="K40" s="449"/>
      <c r="L40" s="374"/>
      <c r="M40" s="374"/>
      <c r="N40" s="374"/>
      <c r="O40" s="374"/>
    </row>
    <row r="41" spans="1:15" ht="18" customHeight="1" x14ac:dyDescent="0.3">
      <c r="A41" s="449" t="str">
        <f>[1]Hoja1!B5882</f>
        <v>0411</v>
      </c>
      <c r="B41" s="450" t="str">
        <f>[1]Hoja1!C5882</f>
        <v>Tractor agrícola de 70 hp</v>
      </c>
      <c r="C41" s="449" t="str">
        <f>[1]Hoja1!D5882</f>
        <v/>
      </c>
      <c r="D41" s="449"/>
      <c r="E41" s="449"/>
      <c r="F41" s="456">
        <f>GEOMEAN(F42)</f>
        <v>33000</v>
      </c>
      <c r="G41" s="456">
        <f>SUM(G42)</f>
        <v>4</v>
      </c>
      <c r="H41" s="456">
        <f>SUM(H42)</f>
        <v>132000</v>
      </c>
      <c r="I41" s="22">
        <f t="shared" si="3"/>
        <v>4.4254449068233468</v>
      </c>
      <c r="J41" s="374"/>
      <c r="K41" s="456">
        <f>GEOMEAN(K42)</f>
        <v>33500</v>
      </c>
      <c r="L41" s="374"/>
      <c r="M41" s="374"/>
      <c r="N41" s="374"/>
      <c r="O41" s="374"/>
    </row>
    <row r="42" spans="1:15" ht="18" customHeight="1" x14ac:dyDescent="0.3">
      <c r="A42" s="449" t="str">
        <f>[1]Hoja1!B5883</f>
        <v/>
      </c>
      <c r="B42" s="450" t="str">
        <f>[1]Hoja1!C5883</f>
        <v>0729</v>
      </c>
      <c r="C42" s="449" t="str">
        <f>[1]Hoja1!D5883</f>
        <v>47732</v>
      </c>
      <c r="D42" s="449">
        <f>[1]Hoja1!E5883</f>
        <v>380201</v>
      </c>
      <c r="E42" s="371">
        <v>7</v>
      </c>
      <c r="F42" s="454">
        <f>[1]Hoja1!G5883</f>
        <v>33000</v>
      </c>
      <c r="G42" s="454">
        <f>[1]Hoja1!H5883</f>
        <v>4</v>
      </c>
      <c r="H42" s="449">
        <f t="shared" ref="H42" si="11">F42*G42</f>
        <v>132000</v>
      </c>
      <c r="I42" s="461"/>
      <c r="J42" s="380"/>
      <c r="K42" s="454">
        <f>[1]Hoja1!I5883</f>
        <v>33500</v>
      </c>
      <c r="L42" s="380"/>
      <c r="M42" s="380"/>
      <c r="N42" s="380"/>
      <c r="O42" s="374"/>
    </row>
    <row r="43" spans="1:15" s="343" customFormat="1" ht="18" customHeight="1" x14ac:dyDescent="0.3">
      <c r="A43" s="449"/>
      <c r="B43" s="450"/>
      <c r="C43" s="449"/>
      <c r="D43" s="449"/>
      <c r="E43" s="371"/>
      <c r="F43" s="454"/>
      <c r="G43" s="454"/>
      <c r="I43" s="461"/>
      <c r="J43" s="380"/>
      <c r="K43" s="454"/>
      <c r="L43" s="380"/>
      <c r="M43" s="380"/>
      <c r="N43" s="380"/>
      <c r="O43" s="374"/>
    </row>
    <row r="44" spans="1:15" ht="18" customHeight="1" x14ac:dyDescent="0.3">
      <c r="A44" s="449" t="str">
        <f>[1]Hoja1!B5884</f>
        <v>0412</v>
      </c>
      <c r="B44" s="450" t="str">
        <f>[1]Hoja1!C5884</f>
        <v>Tractor agrícola de 85 hp</v>
      </c>
      <c r="C44" s="449" t="str">
        <f>[1]Hoja1!D5884</f>
        <v/>
      </c>
      <c r="D44" s="449"/>
      <c r="E44" s="449"/>
      <c r="F44" s="456">
        <f>GEOMEAN(F45)</f>
        <v>42000</v>
      </c>
      <c r="G44" s="456">
        <f>SUM(G45)</f>
        <v>3</v>
      </c>
      <c r="H44" s="456">
        <f>SUM(H45)</f>
        <v>126000</v>
      </c>
      <c r="I44" s="22">
        <f t="shared" si="3"/>
        <v>4.2242883201495589</v>
      </c>
      <c r="J44" s="374"/>
      <c r="K44" s="456">
        <f>GEOMEAN(K45)</f>
        <v>42500</v>
      </c>
      <c r="L44" s="374"/>
      <c r="M44" s="374"/>
      <c r="N44" s="374"/>
      <c r="O44" s="374"/>
    </row>
    <row r="45" spans="1:15" ht="18" customHeight="1" x14ac:dyDescent="0.3">
      <c r="A45" s="449" t="str">
        <f>[1]Hoja1!B5885</f>
        <v/>
      </c>
      <c r="B45" s="449" t="str">
        <f>[1]Hoja1!C5885</f>
        <v>0729</v>
      </c>
      <c r="C45" s="449" t="str">
        <f>[1]Hoja1!D5885</f>
        <v>47732</v>
      </c>
      <c r="D45" s="449">
        <f>[1]Hoja1!E5885</f>
        <v>380201</v>
      </c>
      <c r="E45" s="371">
        <v>7</v>
      </c>
      <c r="F45" s="449">
        <f>[1]Hoja1!G5885</f>
        <v>42000</v>
      </c>
      <c r="G45" s="449">
        <f>[1]Hoja1!H5885</f>
        <v>3</v>
      </c>
      <c r="H45" s="449">
        <f t="shared" ref="H45" si="12">F45*G45</f>
        <v>126000</v>
      </c>
      <c r="I45" s="461"/>
      <c r="J45" s="374"/>
      <c r="K45" s="449">
        <f>[1]Hoja1!I5885</f>
        <v>42500</v>
      </c>
      <c r="L45" s="374"/>
      <c r="M45" s="374"/>
      <c r="N45" s="374"/>
      <c r="O45" s="374"/>
    </row>
    <row r="46" spans="1:15" s="343" customFormat="1" ht="18" customHeight="1" x14ac:dyDescent="0.3">
      <c r="A46" s="449"/>
      <c r="B46" s="449"/>
      <c r="C46" s="449"/>
      <c r="D46" s="449"/>
      <c r="E46" s="371"/>
      <c r="F46" s="449"/>
      <c r="G46" s="449"/>
      <c r="I46" s="461"/>
      <c r="J46" s="374"/>
      <c r="K46" s="449"/>
      <c r="L46" s="374"/>
      <c r="M46" s="374"/>
      <c r="N46" s="374"/>
      <c r="O46" s="374"/>
    </row>
    <row r="47" spans="1:15" s="243" customFormat="1" ht="18" customHeight="1" x14ac:dyDescent="0.3">
      <c r="A47" s="449" t="str">
        <f>[1]Hoja1!B5886</f>
        <v>0413</v>
      </c>
      <c r="B47" s="450" t="str">
        <f>[1]Hoja1!C5886</f>
        <v>Tractor agrícola de 115 hp</v>
      </c>
      <c r="C47" s="449" t="str">
        <f>[1]Hoja1!D5886</f>
        <v/>
      </c>
      <c r="D47" s="449"/>
      <c r="E47" s="449"/>
      <c r="F47" s="456">
        <f>GEOMEAN(F48)</f>
        <v>60000</v>
      </c>
      <c r="G47" s="456">
        <f>SUM(G48)</f>
        <v>7</v>
      </c>
      <c r="H47" s="456">
        <f>SUM(H48)</f>
        <v>420000</v>
      </c>
      <c r="I47" s="22">
        <f t="shared" si="3"/>
        <v>14.080961067165193</v>
      </c>
      <c r="J47" s="380"/>
      <c r="K47" s="456">
        <f>GEOMEAN(K48)</f>
        <v>60000</v>
      </c>
      <c r="L47" s="380"/>
      <c r="M47" s="380"/>
      <c r="N47" s="380"/>
      <c r="O47" s="374"/>
    </row>
    <row r="48" spans="1:15" s="242" customFormat="1" ht="18" customHeight="1" x14ac:dyDescent="0.3">
      <c r="A48" s="449" t="str">
        <f>[1]Hoja1!B5887</f>
        <v/>
      </c>
      <c r="B48" s="449" t="str">
        <f>[1]Hoja1!C5887</f>
        <v>0729</v>
      </c>
      <c r="C48" s="449" t="str">
        <f>[1]Hoja1!D5887</f>
        <v>47732</v>
      </c>
      <c r="D48" s="449">
        <f>[1]Hoja1!E5887</f>
        <v>380201</v>
      </c>
      <c r="E48" s="371">
        <v>7</v>
      </c>
      <c r="F48" s="452">
        <f>[1]Hoja1!G5887</f>
        <v>60000</v>
      </c>
      <c r="G48" s="449">
        <f>[1]Hoja1!H5887</f>
        <v>7</v>
      </c>
      <c r="H48" s="449">
        <f t="shared" ref="H48" si="13">F48*G48</f>
        <v>420000</v>
      </c>
      <c r="I48" s="461"/>
      <c r="J48" s="374"/>
      <c r="K48" s="449">
        <f>[1]Hoja1!I5887</f>
        <v>60000</v>
      </c>
      <c r="L48" s="374"/>
      <c r="M48" s="374"/>
      <c r="N48" s="374"/>
      <c r="O48" s="374"/>
    </row>
    <row r="49" spans="1:15" s="343" customFormat="1" ht="18" customHeight="1" x14ac:dyDescent="0.3">
      <c r="A49" s="449"/>
      <c r="B49" s="449"/>
      <c r="C49" s="449"/>
      <c r="D49" s="449"/>
      <c r="E49" s="371"/>
      <c r="F49" s="452"/>
      <c r="G49" s="449"/>
      <c r="I49" s="461"/>
      <c r="J49" s="374"/>
      <c r="K49" s="449"/>
      <c r="L49" s="374"/>
      <c r="M49" s="374"/>
      <c r="N49" s="374"/>
      <c r="O49" s="374"/>
    </row>
    <row r="50" spans="1:15" s="242" customFormat="1" ht="18" customHeight="1" x14ac:dyDescent="0.3">
      <c r="A50" s="449" t="str">
        <f>[1]Hoja1!B5888</f>
        <v>0414</v>
      </c>
      <c r="B50" s="450" t="str">
        <f>[1]Hoja1!C5888</f>
        <v>Tractor agrícola de 130 hp</v>
      </c>
      <c r="C50" s="449" t="str">
        <f>[1]Hoja1!D5888</f>
        <v/>
      </c>
      <c r="D50" s="449"/>
      <c r="E50" s="449"/>
      <c r="F50" s="456">
        <f>GEOMEAN(F51)</f>
        <v>72000</v>
      </c>
      <c r="G50" s="456">
        <f>SUM(G51)</f>
        <v>2</v>
      </c>
      <c r="H50" s="456">
        <f>SUM(H51)</f>
        <v>144000</v>
      </c>
      <c r="I50" s="22">
        <f t="shared" si="3"/>
        <v>4.8277580801709243</v>
      </c>
      <c r="J50" s="374"/>
      <c r="K50" s="456">
        <f>GEOMEAN(K51)</f>
        <v>72000</v>
      </c>
      <c r="L50" s="374"/>
      <c r="M50" s="374"/>
      <c r="N50" s="374"/>
      <c r="O50" s="374"/>
    </row>
    <row r="51" spans="1:15" s="244" customFormat="1" ht="18" customHeight="1" x14ac:dyDescent="0.3">
      <c r="A51" s="449" t="str">
        <f>[1]Hoja1!B5889</f>
        <v/>
      </c>
      <c r="B51" s="450" t="str">
        <f>[1]Hoja1!C5889</f>
        <v>0729</v>
      </c>
      <c r="C51" s="449" t="str">
        <f>[1]Hoja1!D5889</f>
        <v>47732</v>
      </c>
      <c r="D51" s="449">
        <f>[1]Hoja1!E5889</f>
        <v>380201</v>
      </c>
      <c r="E51" s="371">
        <v>7</v>
      </c>
      <c r="F51" s="454">
        <f>[1]Hoja1!G5889</f>
        <v>72000</v>
      </c>
      <c r="G51" s="454">
        <f>[1]Hoja1!H5889</f>
        <v>2</v>
      </c>
      <c r="H51" s="449">
        <f t="shared" ref="H51" si="14">F51*G51</f>
        <v>144000</v>
      </c>
      <c r="I51" s="461"/>
      <c r="J51" s="380"/>
      <c r="K51" s="454">
        <f>[1]Hoja1!I5889</f>
        <v>72000</v>
      </c>
      <c r="L51" s="380"/>
      <c r="M51" s="380"/>
      <c r="N51" s="380"/>
      <c r="O51" s="374"/>
    </row>
    <row r="52" spans="1:15" s="343" customFormat="1" ht="18" customHeight="1" x14ac:dyDescent="0.3">
      <c r="A52" s="449"/>
      <c r="B52" s="450"/>
      <c r="C52" s="449"/>
      <c r="D52" s="449"/>
      <c r="E52" s="371"/>
      <c r="F52" s="454"/>
      <c r="G52" s="454"/>
      <c r="I52" s="461"/>
      <c r="J52" s="380"/>
      <c r="K52" s="454" t="s">
        <v>278</v>
      </c>
      <c r="L52" s="380"/>
      <c r="M52" s="380"/>
      <c r="N52" s="380"/>
      <c r="O52" s="374"/>
    </row>
    <row r="53" spans="1:15" s="242" customFormat="1" ht="18" customHeight="1" x14ac:dyDescent="0.3">
      <c r="A53" s="449" t="str">
        <f>[1]Hoja1!B5890</f>
        <v>0419</v>
      </c>
      <c r="B53" s="450" t="str">
        <f>[1]Hoja1!C5890</f>
        <v>Cortadora chapeadora</v>
      </c>
      <c r="C53" s="449" t="str">
        <f>[1]Hoja1!D5890</f>
        <v/>
      </c>
      <c r="D53" s="449"/>
      <c r="E53" s="449"/>
      <c r="F53" s="456">
        <f>GEOMEAN(F54)</f>
        <v>4700</v>
      </c>
      <c r="G53" s="456">
        <f>SUM(G54)</f>
        <v>7</v>
      </c>
      <c r="H53" s="456">
        <f>SUM(H54)</f>
        <v>32900</v>
      </c>
      <c r="I53" s="22">
        <f t="shared" si="3"/>
        <v>1.1030086169279403</v>
      </c>
      <c r="J53" s="374"/>
      <c r="K53" s="456">
        <f>GEOMEAN(K54)</f>
        <v>4750</v>
      </c>
      <c r="L53" s="374"/>
      <c r="M53" s="374"/>
      <c r="N53" s="374"/>
      <c r="O53" s="374"/>
    </row>
    <row r="54" spans="1:15" s="242" customFormat="1" ht="18" customHeight="1" x14ac:dyDescent="0.3">
      <c r="A54" s="449" t="str">
        <f>[1]Hoja1!B5891</f>
        <v/>
      </c>
      <c r="B54" s="449" t="str">
        <f>[1]Hoja1!C5891</f>
        <v>0729</v>
      </c>
      <c r="C54" s="449" t="str">
        <f>[1]Hoja1!D5891</f>
        <v>47732</v>
      </c>
      <c r="D54" s="449">
        <f>[1]Hoja1!E5891</f>
        <v>380201</v>
      </c>
      <c r="E54" s="371">
        <v>7</v>
      </c>
      <c r="F54" s="449">
        <f>[1]Hoja1!G5891</f>
        <v>4700</v>
      </c>
      <c r="G54" s="449">
        <f>[1]Hoja1!H5891</f>
        <v>7</v>
      </c>
      <c r="H54" s="449">
        <f t="shared" ref="H54" si="15">F54*G54</f>
        <v>32900</v>
      </c>
      <c r="I54" s="461"/>
      <c r="J54" s="374"/>
      <c r="K54" s="449">
        <f>[1]Hoja1!I5891</f>
        <v>4750</v>
      </c>
      <c r="L54" s="374"/>
      <c r="M54" s="374"/>
      <c r="N54" s="374"/>
      <c r="O54" s="374"/>
    </row>
    <row r="55" spans="1:15" s="343" customFormat="1" ht="18" customHeight="1" x14ac:dyDescent="0.3">
      <c r="A55" s="449"/>
      <c r="B55" s="449"/>
      <c r="C55" s="449"/>
      <c r="D55" s="449"/>
      <c r="E55" s="371"/>
      <c r="F55" s="449"/>
      <c r="G55" s="449"/>
      <c r="I55" s="461"/>
      <c r="J55" s="374"/>
      <c r="K55" s="449"/>
      <c r="L55" s="374"/>
      <c r="M55" s="374"/>
      <c r="N55" s="374"/>
      <c r="O55" s="374"/>
    </row>
    <row r="56" spans="1:15" s="245" customFormat="1" ht="18" customHeight="1" x14ac:dyDescent="0.3">
      <c r="A56" s="449" t="str">
        <f>[1]Hoja1!B5892</f>
        <v>0420</v>
      </c>
      <c r="B56" s="450" t="str">
        <f>[1]Hoja1!C5892</f>
        <v>Picadoras/Trituradoras</v>
      </c>
      <c r="C56" s="449" t="str">
        <f>[1]Hoja1!D5892</f>
        <v/>
      </c>
      <c r="D56" s="449"/>
      <c r="E56" s="449"/>
      <c r="F56" s="456">
        <f>GEOMEAN(F57)</f>
        <v>1710.5</v>
      </c>
      <c r="G56" s="456">
        <f>SUM(G57)</f>
        <v>20</v>
      </c>
      <c r="H56" s="456">
        <f>SUM(H57)</f>
        <v>34210</v>
      </c>
      <c r="I56" s="22">
        <f t="shared" si="3"/>
        <v>1.146927805018384</v>
      </c>
      <c r="J56" s="380"/>
      <c r="K56" s="456">
        <f>GEOMEAN(K57)</f>
        <v>1710.5</v>
      </c>
      <c r="L56" s="380"/>
      <c r="M56" s="380"/>
      <c r="N56" s="380"/>
      <c r="O56" s="374"/>
    </row>
    <row r="57" spans="1:15" s="242" customFormat="1" ht="18" customHeight="1" x14ac:dyDescent="0.3">
      <c r="A57" s="449" t="str">
        <f>[1]Hoja1!B5893</f>
        <v/>
      </c>
      <c r="B57" s="449" t="str">
        <f>[1]Hoja1!C5893</f>
        <v>0723</v>
      </c>
      <c r="C57" s="449" t="str">
        <f>[1]Hoja1!D5893</f>
        <v>47732</v>
      </c>
      <c r="D57" s="449">
        <f>[1]Hoja1!E5893</f>
        <v>380201</v>
      </c>
      <c r="E57" s="371">
        <v>7</v>
      </c>
      <c r="F57" s="452">
        <f>[1]Hoja1!G5893</f>
        <v>1710.5</v>
      </c>
      <c r="G57" s="449">
        <f>[1]Hoja1!H5893</f>
        <v>20</v>
      </c>
      <c r="H57" s="449">
        <f t="shared" ref="H57" si="16">F57*G57</f>
        <v>34210</v>
      </c>
      <c r="I57" s="461"/>
      <c r="J57" s="374"/>
      <c r="K57" s="449">
        <f>[1]Hoja1!I5893</f>
        <v>1710.5</v>
      </c>
      <c r="L57" s="374"/>
      <c r="M57" s="374"/>
      <c r="N57" s="374"/>
      <c r="O57" s="374"/>
    </row>
    <row r="58" spans="1:15" s="343" customFormat="1" ht="18" customHeight="1" x14ac:dyDescent="0.3">
      <c r="A58" s="449"/>
      <c r="B58" s="449"/>
      <c r="C58" s="449"/>
      <c r="D58" s="449"/>
      <c r="E58" s="371"/>
      <c r="F58" s="452"/>
      <c r="G58" s="449"/>
      <c r="I58" s="461"/>
      <c r="J58" s="374"/>
      <c r="K58" s="449"/>
      <c r="L58" s="374"/>
      <c r="M58" s="374"/>
      <c r="N58" s="374"/>
      <c r="O58" s="374"/>
    </row>
    <row r="59" spans="1:15" s="245" customFormat="1" ht="18" customHeight="1" x14ac:dyDescent="0.3">
      <c r="A59" s="449" t="str">
        <f>[1]Hoja1!B5894</f>
        <v>0422</v>
      </c>
      <c r="B59" s="450" t="str">
        <f>[1]Hoja1!C5894</f>
        <v>Pulverizadoras 20 HS de mochila</v>
      </c>
      <c r="C59" s="449" t="str">
        <f>[1]Hoja1!D5894</f>
        <v/>
      </c>
      <c r="D59" s="449"/>
      <c r="E59" s="449"/>
      <c r="F59" s="456">
        <f>GEOMEAN(F60)</f>
        <v>90</v>
      </c>
      <c r="G59" s="456">
        <f>SUM(G60)</f>
        <v>20</v>
      </c>
      <c r="H59" s="456">
        <f>SUM(H60)</f>
        <v>1800</v>
      </c>
      <c r="I59" s="22">
        <f t="shared" si="3"/>
        <v>6.0346976002136545E-2</v>
      </c>
      <c r="J59" s="374"/>
      <c r="K59" s="456">
        <f>GEOMEAN(K60)</f>
        <v>90</v>
      </c>
      <c r="L59" s="374"/>
      <c r="M59" s="374"/>
      <c r="N59" s="374"/>
      <c r="O59" s="374"/>
    </row>
    <row r="60" spans="1:15" s="246" customFormat="1" ht="18" customHeight="1" x14ac:dyDescent="0.3">
      <c r="A60" s="449" t="str">
        <f>[1]Hoja1!B5895</f>
        <v/>
      </c>
      <c r="B60" s="449" t="str">
        <f>[1]Hoja1!C5895</f>
        <v>0723</v>
      </c>
      <c r="C60" s="449" t="str">
        <f>[1]Hoja1!D5895</f>
        <v>47732</v>
      </c>
      <c r="D60" s="449">
        <f>[1]Hoja1!E5895</f>
        <v>441500</v>
      </c>
      <c r="E60" s="371">
        <v>7</v>
      </c>
      <c r="F60" s="454">
        <f>[1]Hoja1!G5895</f>
        <v>90</v>
      </c>
      <c r="G60" s="454">
        <f>[1]Hoja1!H5895</f>
        <v>20</v>
      </c>
      <c r="H60" s="449">
        <f t="shared" ref="H60" si="17">F60*G60</f>
        <v>1800</v>
      </c>
      <c r="I60" s="461"/>
      <c r="J60" s="380"/>
      <c r="K60" s="454">
        <f>[1]Hoja1!I5895</f>
        <v>90</v>
      </c>
      <c r="L60" s="380"/>
      <c r="M60" s="380"/>
      <c r="N60" s="380"/>
      <c r="O60" s="374"/>
    </row>
    <row r="61" spans="1:15" s="343" customFormat="1" ht="18" customHeight="1" x14ac:dyDescent="0.3">
      <c r="A61" s="449"/>
      <c r="B61" s="449"/>
      <c r="C61" s="449"/>
      <c r="D61" s="449"/>
      <c r="E61" s="371"/>
      <c r="F61" s="454"/>
      <c r="G61" s="454"/>
      <c r="I61" s="461"/>
      <c r="J61" s="380"/>
      <c r="K61" s="454"/>
      <c r="L61" s="380"/>
      <c r="M61" s="380"/>
      <c r="N61" s="380"/>
      <c r="O61" s="374"/>
    </row>
    <row r="62" spans="1:15" s="245" customFormat="1" ht="18" customHeight="1" x14ac:dyDescent="0.3">
      <c r="A62" s="449" t="str">
        <f>[1]Hoja1!B5896</f>
        <v>0427</v>
      </c>
      <c r="B62" s="450" t="str">
        <f>[1]Hoja1!C5896</f>
        <v>50427</v>
      </c>
      <c r="C62" s="449" t="str">
        <f>[1]Hoja1!D5896</f>
        <v/>
      </c>
      <c r="D62" s="449"/>
      <c r="E62" s="449"/>
      <c r="F62" s="456">
        <f>GEOMEAN(F63)</f>
        <v>450</v>
      </c>
      <c r="G62" s="456">
        <f>SUM(G63)</f>
        <v>16</v>
      </c>
      <c r="H62" s="456">
        <f>SUM(H63)</f>
        <v>7200</v>
      </c>
      <c r="I62" s="22">
        <f t="shared" si="3"/>
        <v>0.24138790400854618</v>
      </c>
      <c r="J62" s="374"/>
      <c r="K62" s="456">
        <f>GEOMEAN(K63)</f>
        <v>450</v>
      </c>
      <c r="L62" s="374"/>
      <c r="M62" s="374"/>
      <c r="N62" s="374"/>
      <c r="O62" s="374"/>
    </row>
    <row r="63" spans="1:15" ht="18" customHeight="1" x14ac:dyDescent="0.3">
      <c r="A63" s="449" t="str">
        <f>[1]Hoja1!B5898</f>
        <v/>
      </c>
      <c r="B63" s="449" t="str">
        <f>[1]Hoja1!C5898</f>
        <v>0742</v>
      </c>
      <c r="C63" s="449" t="str">
        <f>[1]Hoja1!D5898</f>
        <v>47732</v>
      </c>
      <c r="D63" s="449">
        <f>[1]Hoja1!E5898</f>
        <v>380201</v>
      </c>
      <c r="E63" s="371">
        <v>7</v>
      </c>
      <c r="F63" s="454">
        <f>[1]Hoja1!G5898</f>
        <v>450</v>
      </c>
      <c r="G63" s="454">
        <f>[1]Hoja1!H5898</f>
        <v>16</v>
      </c>
      <c r="H63" s="449">
        <f t="shared" ref="H63" si="18">F63*G63</f>
        <v>7200</v>
      </c>
      <c r="I63" s="461"/>
      <c r="J63" s="380"/>
      <c r="K63" s="454">
        <f>[1]Hoja1!I5898</f>
        <v>450</v>
      </c>
      <c r="L63" s="380"/>
      <c r="M63" s="380"/>
      <c r="N63" s="380"/>
      <c r="O63" s="374"/>
    </row>
    <row r="64" spans="1:15" s="343" customFormat="1" ht="18" customHeight="1" x14ac:dyDescent="0.3">
      <c r="A64" s="449"/>
      <c r="B64" s="449"/>
      <c r="C64" s="449"/>
      <c r="D64" s="449"/>
      <c r="E64" s="371"/>
      <c r="F64" s="454"/>
      <c r="G64" s="454"/>
      <c r="I64" s="461"/>
      <c r="J64" s="380"/>
      <c r="K64" s="454"/>
      <c r="L64" s="380"/>
      <c r="M64" s="380"/>
      <c r="N64" s="380"/>
      <c r="O64" s="374"/>
    </row>
    <row r="65" spans="1:15" ht="18" customHeight="1" x14ac:dyDescent="0.3">
      <c r="A65" s="449" t="str">
        <f>[1]Hoja1!B5899</f>
        <v>0428</v>
      </c>
      <c r="B65" s="450" t="str">
        <f>[1]Hoja1!C5899</f>
        <v>Bomba para regar 3"</v>
      </c>
      <c r="C65" s="449" t="str">
        <f>[1]Hoja1!D5899</f>
        <v/>
      </c>
      <c r="D65" s="449"/>
      <c r="E65" s="449"/>
      <c r="F65" s="456">
        <f>GEOMEAN(F66)</f>
        <v>30</v>
      </c>
      <c r="G65" s="456">
        <f>SUM(G66)</f>
        <v>16</v>
      </c>
      <c r="H65" s="456">
        <f>SUM(H66)</f>
        <v>480</v>
      </c>
      <c r="I65" s="22">
        <f t="shared" si="3"/>
        <v>1.6092526933903079E-2</v>
      </c>
      <c r="J65" s="374"/>
      <c r="K65" s="456">
        <f>GEOMEAN(K66)</f>
        <v>35</v>
      </c>
      <c r="L65" s="374"/>
      <c r="M65" s="374"/>
      <c r="N65" s="374"/>
      <c r="O65" s="374"/>
    </row>
    <row r="66" spans="1:15" s="247" customFormat="1" ht="18" customHeight="1" x14ac:dyDescent="0.3">
      <c r="A66" s="449" t="str">
        <f>[1]Hoja1!B5900</f>
        <v/>
      </c>
      <c r="B66" s="449" t="str">
        <f>[1]Hoja1!C5900</f>
        <v>0742</v>
      </c>
      <c r="C66" s="449" t="str">
        <f>[1]Hoja1!D5900</f>
        <v>47732</v>
      </c>
      <c r="D66" s="449">
        <f>[1]Hoja1!E5900</f>
        <v>380201</v>
      </c>
      <c r="E66" s="371">
        <v>7</v>
      </c>
      <c r="F66" s="452">
        <f>[1]Hoja1!G5900</f>
        <v>30</v>
      </c>
      <c r="G66" s="449">
        <f>[1]Hoja1!H5900</f>
        <v>16</v>
      </c>
      <c r="H66" s="449">
        <f t="shared" ref="H66" si="19">F66*G66</f>
        <v>480</v>
      </c>
      <c r="I66" s="461"/>
      <c r="J66" s="374"/>
      <c r="K66" s="449">
        <f>[1]Hoja1!I5900</f>
        <v>35</v>
      </c>
      <c r="L66" s="374"/>
      <c r="M66" s="374"/>
      <c r="N66" s="374"/>
      <c r="O66" s="374"/>
    </row>
    <row r="67" spans="1:15" s="343" customFormat="1" ht="18" customHeight="1" x14ac:dyDescent="0.3">
      <c r="A67" s="449"/>
      <c r="B67" s="449"/>
      <c r="C67" s="449"/>
      <c r="D67" s="449"/>
      <c r="E67" s="371"/>
      <c r="F67" s="452"/>
      <c r="G67" s="449"/>
      <c r="I67" s="461"/>
      <c r="J67" s="374"/>
      <c r="K67" s="449"/>
      <c r="L67" s="374"/>
      <c r="M67" s="374"/>
      <c r="N67" s="374"/>
      <c r="O67" s="374"/>
    </row>
    <row r="68" spans="1:15" s="248" customFormat="1" ht="18" customHeight="1" x14ac:dyDescent="0.3">
      <c r="A68" s="449" t="str">
        <f>[1]Hoja1!B5901</f>
        <v>0429</v>
      </c>
      <c r="B68" s="450" t="str">
        <f>[1]Hoja1!C5901</f>
        <v>Bomba de espalda 20lt</v>
      </c>
      <c r="C68" s="449" t="str">
        <f>[1]Hoja1!D5901</f>
        <v/>
      </c>
      <c r="D68" s="449"/>
      <c r="E68" s="449"/>
      <c r="F68" s="456">
        <f>GEOMEAN(F69:F70)</f>
        <v>59.374868420906843</v>
      </c>
      <c r="G68" s="456">
        <f>SUM(G69:G70)</f>
        <v>16</v>
      </c>
      <c r="H68" s="456">
        <f>SUM(H69:H70)</f>
        <v>922.7</v>
      </c>
      <c r="I68" s="22">
        <f t="shared" si="3"/>
        <v>3.0934530420650773E-2</v>
      </c>
      <c r="J68" s="380"/>
      <c r="K68" s="456">
        <f>GEOMEAN(K69:K70)</f>
        <v>64.73069210196968</v>
      </c>
      <c r="L68" s="380"/>
      <c r="M68" s="380"/>
      <c r="N68" s="380"/>
      <c r="O68" s="374"/>
    </row>
    <row r="69" spans="1:15" s="247" customFormat="1" ht="18" customHeight="1" x14ac:dyDescent="0.3">
      <c r="A69" s="449" t="str">
        <f>[1]Hoja1!B5902</f>
        <v/>
      </c>
      <c r="B69" s="449" t="str">
        <f>[1]Hoja1!C5902</f>
        <v>0719</v>
      </c>
      <c r="C69" s="449" t="str">
        <f>[1]Hoja1!D5902</f>
        <v>47732</v>
      </c>
      <c r="D69" s="449">
        <f>[1]Hoja1!E5902</f>
        <v>380201</v>
      </c>
      <c r="E69" s="449">
        <v>7</v>
      </c>
      <c r="F69" s="452">
        <f>[1]Hoja1!G5902</f>
        <v>42.5</v>
      </c>
      <c r="G69" s="449">
        <v>10</v>
      </c>
      <c r="H69" s="449">
        <f t="shared" ref="H69:H70" si="20">F69*G69</f>
        <v>425</v>
      </c>
      <c r="I69" s="461"/>
      <c r="J69" s="374"/>
      <c r="K69" s="449">
        <f>[1]Hoja1!I5902</f>
        <v>48.75</v>
      </c>
      <c r="L69" s="374"/>
      <c r="M69" s="374"/>
      <c r="N69" s="374"/>
      <c r="O69" s="374"/>
    </row>
    <row r="70" spans="1:15" s="247" customFormat="1" ht="18" customHeight="1" x14ac:dyDescent="0.3">
      <c r="A70" s="449" t="str">
        <f>[1]Hoja1!B5903</f>
        <v/>
      </c>
      <c r="B70" s="449" t="str">
        <f>[1]Hoja1!C5903</f>
        <v>0731</v>
      </c>
      <c r="C70" s="449" t="str">
        <f>[1]Hoja1!D5903</f>
        <v>47732</v>
      </c>
      <c r="D70" s="449">
        <f>[1]Hoja1!E5903</f>
        <v>380201</v>
      </c>
      <c r="E70" s="371">
        <v>7</v>
      </c>
      <c r="F70" s="452">
        <f>[1]Hoja1!G5903</f>
        <v>82.95</v>
      </c>
      <c r="G70" s="449">
        <f>[1]Hoja1!H5903</f>
        <v>6</v>
      </c>
      <c r="H70" s="449">
        <f t="shared" si="20"/>
        <v>497.70000000000005</v>
      </c>
      <c r="I70" s="461"/>
      <c r="J70" s="374"/>
      <c r="K70" s="449">
        <f>[1]Hoja1!I5903</f>
        <v>85.95</v>
      </c>
      <c r="L70" s="374"/>
      <c r="M70" s="374"/>
      <c r="N70" s="374"/>
      <c r="O70" s="374"/>
    </row>
    <row r="71" spans="1:15" s="343" customFormat="1" ht="18" customHeight="1" x14ac:dyDescent="0.3">
      <c r="A71" s="449"/>
      <c r="B71" s="449"/>
      <c r="C71" s="449"/>
      <c r="D71" s="449"/>
      <c r="E71" s="371"/>
      <c r="F71" s="452"/>
      <c r="G71" s="449"/>
      <c r="I71" s="461"/>
      <c r="J71" s="374"/>
      <c r="K71" s="449"/>
      <c r="L71" s="374"/>
      <c r="M71" s="374"/>
      <c r="N71" s="374"/>
      <c r="O71" s="374"/>
    </row>
    <row r="72" spans="1:15" s="247" customFormat="1" ht="18" customHeight="1" x14ac:dyDescent="0.3">
      <c r="A72" s="449" t="str">
        <f>[1]Hoja1!B5904</f>
        <v>0430</v>
      </c>
      <c r="B72" s="450" t="str">
        <f>[1]Hoja1!C5904</f>
        <v>Bomba protecmo</v>
      </c>
      <c r="C72" s="449" t="str">
        <f>[1]Hoja1!D5904</f>
        <v/>
      </c>
      <c r="D72" s="449"/>
      <c r="E72" s="449"/>
      <c r="F72" s="456">
        <f>GEOMEAN(F73:F74)</f>
        <v>58.681449368603708</v>
      </c>
      <c r="G72" s="456">
        <f>SUM(G73:G74)</f>
        <v>23</v>
      </c>
      <c r="H72" s="456">
        <f>SUM(H73:H74)</f>
        <v>1222.45</v>
      </c>
      <c r="I72" s="22">
        <f t="shared" si="3"/>
        <v>4.0983978229895454E-2</v>
      </c>
      <c r="J72" s="374"/>
      <c r="K72" s="456">
        <f>GEOMEAN(K73:K74)</f>
        <v>63.560011013214904</v>
      </c>
      <c r="L72" s="374"/>
      <c r="M72" s="374"/>
      <c r="N72" s="374"/>
      <c r="O72" s="374"/>
    </row>
    <row r="73" spans="1:15" s="247" customFormat="1" ht="18" customHeight="1" x14ac:dyDescent="0.3">
      <c r="A73" s="449" t="str">
        <f>[1]Hoja1!B5905</f>
        <v/>
      </c>
      <c r="B73" s="449" t="str">
        <f>[1]Hoja1!C5905</f>
        <v>0719</v>
      </c>
      <c r="C73" s="449" t="str">
        <f>[1]Hoja1!D5905</f>
        <v>47732</v>
      </c>
      <c r="D73" s="449">
        <f>[1]Hoja1!E5905</f>
        <v>380201</v>
      </c>
      <c r="E73" s="449">
        <v>7</v>
      </c>
      <c r="F73" s="452">
        <f>[1]Hoja1!G5905</f>
        <v>44.75</v>
      </c>
      <c r="G73" s="449">
        <v>17</v>
      </c>
      <c r="H73" s="449">
        <f t="shared" ref="H73:H74" si="21">F73*G73</f>
        <v>760.75</v>
      </c>
      <c r="I73" s="461"/>
      <c r="J73" s="374"/>
      <c r="K73" s="449">
        <f>[1]Hoja1!I5905</f>
        <v>52.5</v>
      </c>
      <c r="L73" s="374"/>
      <c r="M73" s="374"/>
      <c r="N73" s="374"/>
      <c r="O73" s="374"/>
    </row>
    <row r="74" spans="1:15" s="249" customFormat="1" ht="18" customHeight="1" x14ac:dyDescent="0.3">
      <c r="A74" s="449" t="str">
        <f>[1]Hoja1!B5906</f>
        <v/>
      </c>
      <c r="B74" s="449" t="str">
        <f>[1]Hoja1!C5906</f>
        <v>0731</v>
      </c>
      <c r="C74" s="449" t="str">
        <f>[1]Hoja1!D5906</f>
        <v>47732</v>
      </c>
      <c r="D74" s="449">
        <f>[1]Hoja1!E5906</f>
        <v>380201</v>
      </c>
      <c r="E74" s="449">
        <v>7</v>
      </c>
      <c r="F74" s="454">
        <f>[1]Hoja1!G5906</f>
        <v>76.95</v>
      </c>
      <c r="G74" s="454">
        <f>[1]Hoja1!H5906</f>
        <v>6</v>
      </c>
      <c r="H74" s="449">
        <f t="shared" si="21"/>
        <v>461.70000000000005</v>
      </c>
      <c r="I74" s="461"/>
      <c r="J74" s="380"/>
      <c r="K74" s="454">
        <f>[1]Hoja1!I5906</f>
        <v>76.95</v>
      </c>
      <c r="L74" s="380"/>
      <c r="M74" s="380"/>
      <c r="N74" s="380"/>
      <c r="O74" s="374"/>
    </row>
    <row r="75" spans="1:15" s="343" customFormat="1" ht="18" customHeight="1" x14ac:dyDescent="0.3">
      <c r="A75" s="449"/>
      <c r="B75" s="449"/>
      <c r="C75" s="449"/>
      <c r="D75" s="449"/>
      <c r="E75" s="449"/>
      <c r="F75" s="454"/>
      <c r="G75" s="454"/>
      <c r="I75" s="461"/>
      <c r="J75" s="380"/>
      <c r="K75" s="454"/>
      <c r="L75" s="380"/>
      <c r="M75" s="380"/>
      <c r="N75" s="380"/>
      <c r="O75" s="374"/>
    </row>
    <row r="76" spans="1:15" s="247" customFormat="1" ht="18" customHeight="1" x14ac:dyDescent="0.3">
      <c r="A76" s="449" t="str">
        <f>[1]Hoja1!B5907</f>
        <v>0431</v>
      </c>
      <c r="B76" s="450" t="str">
        <f>[1]Hoja1!C5907</f>
        <v>Bomba de mochila con motor</v>
      </c>
      <c r="C76" s="449" t="str">
        <f>[1]Hoja1!D5907</f>
        <v/>
      </c>
      <c r="D76" s="449"/>
      <c r="E76" s="449"/>
      <c r="F76" s="456">
        <f>GEOMEAN(F77:F79)</f>
        <v>629.85519893738888</v>
      </c>
      <c r="G76" s="456">
        <f>SUM(G77:G79)</f>
        <v>23</v>
      </c>
      <c r="H76" s="456">
        <f>SUM(H77:H79)</f>
        <v>13545.8</v>
      </c>
      <c r="I76" s="22">
        <f t="shared" ref="I76" si="22">(H76/($H$6)*100)</f>
        <v>0.4541378152943007</v>
      </c>
      <c r="J76" s="374"/>
      <c r="K76" s="456">
        <f>GEOMEAN(K77:K79)</f>
        <v>643.95550356118702</v>
      </c>
      <c r="L76" s="374"/>
      <c r="M76" s="374"/>
      <c r="N76" s="374"/>
      <c r="O76" s="374"/>
    </row>
    <row r="77" spans="1:15" s="247" customFormat="1" ht="18" customHeight="1" x14ac:dyDescent="0.3">
      <c r="A77" s="250" t="str">
        <f>[1]Hoja1!B5908</f>
        <v/>
      </c>
      <c r="B77" s="449" t="str">
        <f>[1]Hoja1!C5908</f>
        <v>0729</v>
      </c>
      <c r="C77" s="449" t="str">
        <f>[1]Hoja1!D5908</f>
        <v>47732</v>
      </c>
      <c r="D77" s="449">
        <f>[1]Hoja1!E5908</f>
        <v>380201</v>
      </c>
      <c r="E77" s="449">
        <v>7</v>
      </c>
      <c r="F77" s="452">
        <f>[1]Hoja1!G5908</f>
        <v>650</v>
      </c>
      <c r="G77" s="449">
        <f>[1]Hoja1!H5908</f>
        <v>3</v>
      </c>
      <c r="H77" s="449">
        <f t="shared" ref="H77:H79" si="23">F77*G77</f>
        <v>1950</v>
      </c>
      <c r="I77" s="461"/>
      <c r="J77" s="374"/>
      <c r="K77" s="449">
        <f>[1]Hoja1!I5908</f>
        <v>650</v>
      </c>
      <c r="L77" s="374"/>
      <c r="M77" s="374"/>
      <c r="N77" s="374"/>
      <c r="O77" s="374"/>
    </row>
    <row r="78" spans="1:15" s="250" customFormat="1" ht="18" customHeight="1" x14ac:dyDescent="0.3">
      <c r="A78" s="250" t="str">
        <f>[1]Hoja1!B5909</f>
        <v/>
      </c>
      <c r="B78" s="449" t="str">
        <f>[1]Hoja1!C5909</f>
        <v>0731</v>
      </c>
      <c r="C78" s="449" t="str">
        <f>[1]Hoja1!D5909</f>
        <v>47732</v>
      </c>
      <c r="D78" s="449">
        <f>[1]Hoja1!E5909</f>
        <v>380201</v>
      </c>
      <c r="E78" s="449">
        <v>7</v>
      </c>
      <c r="F78" s="452">
        <f>[1]Hoja1!G5909</f>
        <v>698.95</v>
      </c>
      <c r="G78" s="449">
        <f>[1]Hoja1!H5909</f>
        <v>4</v>
      </c>
      <c r="H78" s="449">
        <f t="shared" si="23"/>
        <v>2795.8</v>
      </c>
      <c r="I78" s="461"/>
      <c r="J78" s="374"/>
      <c r="K78" s="449">
        <f>[1]Hoja1!I5909</f>
        <v>746.95</v>
      </c>
      <c r="L78" s="374"/>
      <c r="M78" s="374"/>
      <c r="N78" s="374"/>
      <c r="O78" s="374"/>
    </row>
    <row r="79" spans="1:15" s="251" customFormat="1" ht="18" customHeight="1" x14ac:dyDescent="0.3">
      <c r="A79" s="251" t="str">
        <f>[1]Hoja1!B5910</f>
        <v/>
      </c>
      <c r="B79" s="449" t="str">
        <f>[1]Hoja1!C5910</f>
        <v>0742</v>
      </c>
      <c r="C79" s="449" t="str">
        <f>[1]Hoja1!D5910</f>
        <v>47732</v>
      </c>
      <c r="D79" s="449">
        <f>[1]Hoja1!E5910</f>
        <v>380201</v>
      </c>
      <c r="E79" s="449">
        <v>7</v>
      </c>
      <c r="F79" s="454">
        <f>[1]Hoja1!G5910</f>
        <v>550</v>
      </c>
      <c r="G79" s="454">
        <f>[1]Hoja1!H5910</f>
        <v>16</v>
      </c>
      <c r="H79" s="449">
        <f t="shared" si="23"/>
        <v>8800</v>
      </c>
      <c r="I79" s="461"/>
      <c r="J79" s="380"/>
      <c r="K79" s="454">
        <f>[1]Hoja1!I5910</f>
        <v>550</v>
      </c>
      <c r="L79" s="380"/>
      <c r="M79" s="380"/>
      <c r="N79" s="380"/>
      <c r="O79" s="374"/>
    </row>
    <row r="80" spans="1:15" s="250" customFormat="1" ht="15.6" x14ac:dyDescent="0.3">
      <c r="A80" s="251" t="s">
        <v>18</v>
      </c>
      <c r="B80" s="374"/>
      <c r="C80" s="374"/>
      <c r="D80" s="374"/>
      <c r="E80" s="374"/>
      <c r="F80" s="378"/>
      <c r="G80" s="374"/>
      <c r="H80" s="374"/>
      <c r="I80" s="374"/>
      <c r="J80" s="374"/>
      <c r="K80" s="378"/>
      <c r="L80" s="374"/>
      <c r="M80" s="374"/>
      <c r="N80" s="374"/>
      <c r="O80" s="374"/>
    </row>
    <row r="81" spans="1:15" s="250" customFormat="1" ht="15.6" x14ac:dyDescent="0.3">
      <c r="B81" s="374"/>
      <c r="C81" s="374"/>
      <c r="D81" s="374"/>
      <c r="E81" s="374"/>
      <c r="F81" s="378"/>
      <c r="G81" s="374"/>
      <c r="H81" s="374"/>
      <c r="I81" s="374"/>
      <c r="J81" s="374"/>
      <c r="K81" s="378"/>
      <c r="L81" s="374"/>
      <c r="M81" s="374"/>
      <c r="N81" s="374"/>
      <c r="O81" s="374"/>
    </row>
    <row r="82" spans="1:15" s="253" customFormat="1" ht="15.6" x14ac:dyDescent="0.3">
      <c r="B82" s="379"/>
      <c r="C82" s="374"/>
      <c r="D82" s="374"/>
      <c r="E82" s="374"/>
      <c r="F82" s="380"/>
      <c r="G82" s="380"/>
      <c r="H82" s="380"/>
      <c r="I82" s="380"/>
      <c r="J82" s="380"/>
      <c r="K82" s="380"/>
      <c r="L82" s="380"/>
      <c r="M82" s="380"/>
      <c r="N82" s="380"/>
      <c r="O82" s="374"/>
    </row>
    <row r="83" spans="1:15" s="250" customFormat="1" ht="15.6" x14ac:dyDescent="0.3">
      <c r="A83" s="252" t="s">
        <v>18</v>
      </c>
      <c r="B83" s="374"/>
      <c r="C83" s="374"/>
      <c r="D83" s="374"/>
      <c r="E83" s="374"/>
      <c r="F83" s="378"/>
      <c r="G83" s="374"/>
      <c r="H83" s="374"/>
      <c r="I83" s="374"/>
      <c r="J83" s="374"/>
      <c r="K83" s="378"/>
      <c r="L83" s="374"/>
      <c r="M83" s="374"/>
      <c r="N83" s="374"/>
      <c r="O83" s="374"/>
    </row>
    <row r="84" spans="1:15" ht="15.6" x14ac:dyDescent="0.3">
      <c r="B84" s="374"/>
      <c r="C84" s="374"/>
      <c r="D84" s="374"/>
      <c r="E84" s="374"/>
      <c r="F84" s="374"/>
      <c r="G84" s="374"/>
      <c r="H84" s="374"/>
      <c r="I84" s="374"/>
      <c r="J84" s="374"/>
      <c r="K84" s="374"/>
      <c r="L84" s="374"/>
      <c r="M84" s="374"/>
      <c r="N84" s="374"/>
      <c r="O84" s="374"/>
    </row>
    <row r="85" spans="1:15" ht="15.6" x14ac:dyDescent="0.3">
      <c r="B85" s="379"/>
      <c r="C85" s="374"/>
      <c r="D85" s="374"/>
      <c r="E85" s="374"/>
      <c r="F85" s="380"/>
      <c r="G85" s="380"/>
      <c r="H85" s="380"/>
      <c r="I85" s="380"/>
      <c r="J85" s="380"/>
      <c r="K85" s="380"/>
      <c r="L85" s="380"/>
      <c r="M85" s="380"/>
      <c r="N85" s="380"/>
      <c r="O85" s="374"/>
    </row>
    <row r="86" spans="1:15" ht="15.6" x14ac:dyDescent="0.3">
      <c r="A86" s="254" t="s">
        <v>18</v>
      </c>
      <c r="B86" s="374"/>
      <c r="C86" s="374"/>
      <c r="D86" s="374"/>
      <c r="E86" s="374"/>
      <c r="F86" s="378"/>
      <c r="G86" s="374"/>
      <c r="H86" s="374"/>
      <c r="I86" s="374"/>
      <c r="J86" s="374"/>
      <c r="K86" s="378"/>
      <c r="L86" s="374"/>
      <c r="M86" s="374"/>
      <c r="N86" s="374"/>
      <c r="O86" s="374"/>
    </row>
    <row r="87" spans="1:15" ht="15.6" x14ac:dyDescent="0.3">
      <c r="B87" s="374"/>
      <c r="C87" s="374"/>
      <c r="D87" s="374"/>
      <c r="E87" s="374"/>
      <c r="F87" s="374"/>
      <c r="G87" s="374"/>
      <c r="H87" s="374"/>
      <c r="I87" s="374"/>
      <c r="J87" s="374"/>
      <c r="K87" s="374"/>
      <c r="L87" s="374"/>
      <c r="M87" s="374"/>
      <c r="N87" s="374"/>
      <c r="O87" s="374"/>
    </row>
    <row r="88" spans="1:15" ht="15.6" x14ac:dyDescent="0.3">
      <c r="B88" s="379"/>
      <c r="C88" s="374"/>
      <c r="D88" s="374"/>
      <c r="E88" s="374"/>
      <c r="F88" s="380"/>
      <c r="G88" s="380"/>
      <c r="H88" s="380"/>
      <c r="I88" s="380"/>
      <c r="J88" s="380"/>
      <c r="K88" s="380"/>
      <c r="L88" s="380"/>
      <c r="M88" s="380"/>
      <c r="N88" s="380"/>
      <c r="O88" s="374"/>
    </row>
    <row r="89" spans="1:15" ht="15.6" x14ac:dyDescent="0.3">
      <c r="A89" s="255" t="s">
        <v>18</v>
      </c>
      <c r="B89" s="374"/>
      <c r="C89" s="374"/>
      <c r="D89" s="374"/>
      <c r="E89" s="374"/>
      <c r="F89" s="378"/>
      <c r="G89" s="374"/>
      <c r="H89" s="374"/>
      <c r="I89" s="374"/>
      <c r="J89" s="374"/>
      <c r="K89" s="378"/>
      <c r="L89" s="374"/>
      <c r="M89" s="374"/>
      <c r="N89" s="374"/>
      <c r="O89" s="374"/>
    </row>
    <row r="90" spans="1:15" s="254" customFormat="1" ht="15.6" x14ac:dyDescent="0.3">
      <c r="B90" s="374"/>
      <c r="C90" s="374"/>
      <c r="D90" s="374"/>
      <c r="E90" s="374"/>
      <c r="F90" s="378"/>
      <c r="G90" s="374"/>
      <c r="H90" s="374"/>
      <c r="I90" s="374"/>
      <c r="J90" s="374"/>
      <c r="K90" s="378"/>
      <c r="L90" s="374"/>
      <c r="M90" s="374"/>
      <c r="N90" s="374"/>
      <c r="O90" s="374"/>
    </row>
    <row r="91" spans="1:15" ht="15.6" x14ac:dyDescent="0.3">
      <c r="B91" s="379"/>
      <c r="C91" s="374"/>
      <c r="D91" s="374"/>
      <c r="E91" s="374"/>
      <c r="F91" s="380"/>
      <c r="G91" s="380"/>
      <c r="H91" s="380"/>
      <c r="I91" s="380"/>
      <c r="J91" s="380"/>
      <c r="K91" s="380"/>
      <c r="L91" s="380"/>
      <c r="M91" s="380"/>
      <c r="N91" s="380"/>
      <c r="O91" s="374"/>
    </row>
    <row r="92" spans="1:15" ht="15.6" x14ac:dyDescent="0.3">
      <c r="A92" s="256" t="s">
        <v>18</v>
      </c>
      <c r="B92" s="374"/>
      <c r="C92" s="374"/>
      <c r="D92" s="374"/>
      <c r="E92" s="374"/>
      <c r="F92" s="378"/>
      <c r="G92" s="374"/>
      <c r="H92" s="374"/>
      <c r="I92" s="374"/>
      <c r="J92" s="374"/>
      <c r="K92" s="378"/>
      <c r="L92" s="374"/>
      <c r="M92" s="374"/>
      <c r="N92" s="374"/>
      <c r="O92" s="374"/>
    </row>
  </sheetData>
  <mergeCells count="6">
    <mergeCell ref="J2:O2"/>
    <mergeCell ref="B2:B3"/>
    <mergeCell ref="C2:C3"/>
    <mergeCell ref="D2:D3"/>
    <mergeCell ref="E2:E3"/>
    <mergeCell ref="F2:I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4:P211"/>
  <sheetViews>
    <sheetView zoomScale="55" zoomScaleNormal="55" workbookViewId="0">
      <selection activeCell="A24" sqref="A24"/>
    </sheetView>
  </sheetViews>
  <sheetFormatPr baseColWidth="10" defaultColWidth="11.44140625" defaultRowHeight="14.4" x14ac:dyDescent="0.3"/>
  <cols>
    <col min="1" max="1" width="19.33203125" style="17" customWidth="1"/>
    <col min="2" max="2" width="62.6640625" style="17" customWidth="1"/>
    <col min="3" max="3" width="17.109375" style="17" customWidth="1"/>
    <col min="4" max="4" width="19" style="17" customWidth="1"/>
    <col min="5" max="5" width="12.6640625" style="17" customWidth="1"/>
    <col min="6" max="6" width="16.33203125" style="17" customWidth="1"/>
    <col min="7" max="7" width="17" style="17" customWidth="1"/>
    <col min="8" max="8" width="15.6640625" style="17" customWidth="1"/>
    <col min="9" max="11" width="15.88671875" style="17" customWidth="1"/>
    <col min="12" max="16384" width="11.44140625" style="17"/>
  </cols>
  <sheetData>
    <row r="4" spans="1:16" ht="15" customHeight="1" x14ac:dyDescent="0.3">
      <c r="B4" s="630" t="s">
        <v>0</v>
      </c>
      <c r="C4" s="637" t="s">
        <v>4</v>
      </c>
      <c r="D4" s="632" t="s">
        <v>5</v>
      </c>
      <c r="E4" s="633" t="s">
        <v>6</v>
      </c>
      <c r="F4" s="634" t="s">
        <v>11</v>
      </c>
      <c r="G4" s="634"/>
      <c r="H4" s="634"/>
      <c r="I4" s="634"/>
      <c r="J4" s="635">
        <v>2014</v>
      </c>
      <c r="K4" s="635"/>
      <c r="L4" s="635"/>
      <c r="M4" s="635"/>
      <c r="N4" s="635"/>
      <c r="O4" s="636"/>
    </row>
    <row r="5" spans="1:16" ht="63" customHeight="1" x14ac:dyDescent="0.3">
      <c r="B5" s="631"/>
      <c r="C5" s="637"/>
      <c r="D5" s="632"/>
      <c r="E5" s="633"/>
      <c r="F5" s="457" t="s">
        <v>7</v>
      </c>
      <c r="G5" s="457" t="s">
        <v>280</v>
      </c>
      <c r="H5" s="425" t="s">
        <v>9</v>
      </c>
      <c r="I5" s="426" t="s">
        <v>10</v>
      </c>
      <c r="J5" s="457" t="s">
        <v>12</v>
      </c>
      <c r="K5" s="457" t="s">
        <v>259</v>
      </c>
      <c r="L5" s="457" t="s">
        <v>14</v>
      </c>
      <c r="M5" s="457" t="s">
        <v>15</v>
      </c>
      <c r="N5" s="457" t="s">
        <v>16</v>
      </c>
      <c r="O5" s="457" t="s">
        <v>17</v>
      </c>
    </row>
    <row r="6" spans="1:16" ht="21.75" customHeight="1" x14ac:dyDescent="0.3">
      <c r="B6" s="630" t="s">
        <v>264</v>
      </c>
      <c r="C6" s="5"/>
      <c r="D6" s="6"/>
      <c r="E6" s="7"/>
      <c r="F6" s="5"/>
      <c r="G6" s="5"/>
      <c r="H6" s="13"/>
      <c r="I6" s="14"/>
      <c r="J6" s="5"/>
      <c r="K6" s="5"/>
      <c r="L6" s="5"/>
      <c r="M6" s="5"/>
      <c r="N6" s="5"/>
      <c r="O6" s="5"/>
    </row>
    <row r="7" spans="1:16" ht="24" customHeight="1" x14ac:dyDescent="0.35">
      <c r="B7" s="631"/>
      <c r="C7" s="381"/>
      <c r="D7" s="381"/>
      <c r="E7" s="381"/>
      <c r="F7" s="381"/>
      <c r="G7" s="381"/>
      <c r="H7" s="381"/>
      <c r="I7" s="381"/>
      <c r="J7" s="381"/>
      <c r="K7" s="381"/>
      <c r="L7" s="381"/>
      <c r="M7" s="381"/>
      <c r="N7" s="381"/>
      <c r="O7" s="381"/>
      <c r="P7" s="381"/>
    </row>
    <row r="8" spans="1:16" s="343" customFormat="1" ht="35.25" customHeight="1" x14ac:dyDescent="0.35">
      <c r="B8" s="466"/>
      <c r="C8" s="381"/>
      <c r="D8" s="381"/>
      <c r="E8" s="381"/>
      <c r="F8" s="381"/>
      <c r="G8" s="381"/>
      <c r="H8" s="381"/>
      <c r="I8" s="381"/>
      <c r="J8" s="381"/>
      <c r="K8" s="381"/>
      <c r="L8" s="381"/>
      <c r="M8" s="381"/>
      <c r="N8" s="381"/>
      <c r="O8" s="381"/>
      <c r="P8" s="381"/>
    </row>
    <row r="9" spans="1:16" ht="30" customHeight="1" x14ac:dyDescent="0.4">
      <c r="A9" s="343"/>
      <c r="B9" s="464" t="s">
        <v>281</v>
      </c>
      <c r="C9" s="383"/>
      <c r="D9" s="381"/>
      <c r="E9" s="381"/>
      <c r="F9" s="381"/>
      <c r="G9" s="381"/>
      <c r="H9" s="381"/>
      <c r="I9" s="381"/>
      <c r="J9" s="381"/>
      <c r="K9" s="381"/>
      <c r="L9" s="381"/>
      <c r="M9" s="381"/>
      <c r="N9" s="381"/>
      <c r="O9" s="381"/>
      <c r="P9" s="381"/>
    </row>
    <row r="10" spans="1:16" ht="30" customHeight="1" x14ac:dyDescent="0.35">
      <c r="B10" s="384"/>
      <c r="C10" s="383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  <c r="P10" s="381"/>
    </row>
    <row r="11" spans="1:16" ht="32.25" customHeight="1" x14ac:dyDescent="0.4">
      <c r="B11" s="385" t="s">
        <v>30</v>
      </c>
      <c r="C11" s="383"/>
      <c r="D11" s="381"/>
      <c r="E11" s="381"/>
      <c r="F11" s="386">
        <f>GEOMEAN(F14:F22,F48:F51,F25:F45)</f>
        <v>34.654849978709741</v>
      </c>
      <c r="G11" s="386">
        <f>SUM(G13+G24+G47)</f>
        <v>2595</v>
      </c>
      <c r="H11" s="386">
        <f>SUM(H13+H24+H47)</f>
        <v>92012.510000000009</v>
      </c>
      <c r="I11" s="386">
        <v>100</v>
      </c>
      <c r="J11" s="387"/>
      <c r="K11" s="386">
        <f>GEOMEAN(K14:K22,K48:K51,K25:K45)</f>
        <v>34.883818199408239</v>
      </c>
      <c r="L11" s="387"/>
      <c r="M11" s="387"/>
      <c r="N11" s="386">
        <f>((N13*$I$13)+(N32*$I$32)+(N47*$I$47)/$I$11)</f>
        <v>0</v>
      </c>
      <c r="O11" s="381"/>
      <c r="P11" s="381"/>
    </row>
    <row r="12" spans="1:16" ht="20.399999999999999" x14ac:dyDescent="0.35">
      <c r="B12" s="384"/>
      <c r="C12" s="383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381"/>
      <c r="P12" s="381"/>
    </row>
    <row r="13" spans="1:16" ht="30" customHeight="1" x14ac:dyDescent="0.4">
      <c r="B13" s="388" t="str">
        <f>[1]Hoja1!C5911</f>
        <v>Alambre de Hato</v>
      </c>
      <c r="C13" s="389" t="str">
        <f>[1]Hoja1!D5911</f>
        <v/>
      </c>
      <c r="D13" s="390"/>
      <c r="E13" s="391"/>
      <c r="F13" s="386">
        <f>GEOMEAN(F14:F22)</f>
        <v>31.529594305687926</v>
      </c>
      <c r="G13" s="386">
        <f>SUM(G14:G22)</f>
        <v>628</v>
      </c>
      <c r="H13" s="386">
        <f>SUM(H14:H22)</f>
        <v>18314.38</v>
      </c>
      <c r="I13" s="386">
        <f>(H13/($H$11)*100)</f>
        <v>19.904228240268633</v>
      </c>
      <c r="J13" s="387"/>
      <c r="K13" s="386">
        <f>GEOMEAN(K14:K22)</f>
        <v>31.529594305687926</v>
      </c>
      <c r="L13" s="392"/>
      <c r="M13" s="392"/>
      <c r="N13" s="392"/>
      <c r="O13" s="381"/>
      <c r="P13" s="381"/>
    </row>
    <row r="14" spans="1:16" s="91" customFormat="1" ht="20.399999999999999" x14ac:dyDescent="0.35">
      <c r="A14" s="465" t="str">
        <f>[1]Hoja1!B5911</f>
        <v>0501</v>
      </c>
      <c r="B14" s="381" t="str">
        <f>[1]Hoja1!C5912</f>
        <v>0701</v>
      </c>
      <c r="C14" s="381" t="str">
        <f>[1]Hoja1!D5912</f>
        <v>47732</v>
      </c>
      <c r="D14" s="381">
        <f>[1]Hoja1!E5912</f>
        <v>429433</v>
      </c>
      <c r="E14" s="381">
        <f>[1]Hoja1!F5912</f>
        <v>8</v>
      </c>
      <c r="F14" s="393">
        <f>[1]Hoja1!G5912</f>
        <v>36.950000000000003</v>
      </c>
      <c r="G14" s="381">
        <f>[1]Hoja1!H5912</f>
        <v>20</v>
      </c>
      <c r="H14" s="381">
        <f t="shared" ref="H14:H22" si="0">F14*G14</f>
        <v>739</v>
      </c>
      <c r="I14" s="392"/>
      <c r="J14" s="392"/>
      <c r="K14" s="381">
        <f>[1]Hoja1!I5912</f>
        <v>36.950000000000003</v>
      </c>
      <c r="L14" s="392"/>
      <c r="M14" s="392"/>
      <c r="N14" s="392"/>
      <c r="O14" s="381"/>
      <c r="P14" s="381"/>
    </row>
    <row r="15" spans="1:16" s="91" customFormat="1" ht="20.399999999999999" x14ac:dyDescent="0.35">
      <c r="A15" s="257" t="str">
        <f>[1]Hoja1!B5912</f>
        <v/>
      </c>
      <c r="B15" s="381" t="str">
        <f>[1]Hoja1!C5913</f>
        <v>0706</v>
      </c>
      <c r="C15" s="381" t="str">
        <f>[1]Hoja1!D5913</f>
        <v>47732</v>
      </c>
      <c r="D15" s="381">
        <f>[1]Hoja1!E5913</f>
        <v>429433</v>
      </c>
      <c r="E15" s="381">
        <f>[1]Hoja1!F5913</f>
        <v>8</v>
      </c>
      <c r="F15" s="393">
        <f>[1]Hoja1!G5913</f>
        <v>25</v>
      </c>
      <c r="G15" s="381">
        <f>[1]Hoja1!H5913</f>
        <v>300</v>
      </c>
      <c r="H15" s="381">
        <f t="shared" si="0"/>
        <v>7500</v>
      </c>
      <c r="I15" s="392"/>
      <c r="J15" s="392"/>
      <c r="K15" s="381">
        <f>[1]Hoja1!I5913</f>
        <v>25</v>
      </c>
      <c r="L15" s="392"/>
      <c r="M15" s="392"/>
      <c r="N15" s="392"/>
      <c r="O15" s="381"/>
      <c r="P15" s="381"/>
    </row>
    <row r="16" spans="1:16" s="91" customFormat="1" ht="20.399999999999999" x14ac:dyDescent="0.35">
      <c r="A16" s="257" t="str">
        <f>[1]Hoja1!B5913</f>
        <v/>
      </c>
      <c r="B16" s="381" t="str">
        <f>[1]Hoja1!C5914</f>
        <v>0712</v>
      </c>
      <c r="C16" s="381" t="str">
        <f>[1]Hoja1!D5914</f>
        <v>46631</v>
      </c>
      <c r="D16" s="381">
        <f>[1]Hoja1!E5914</f>
        <v>429433</v>
      </c>
      <c r="E16" s="381">
        <f>[1]Hoja1!F5914</f>
        <v>8</v>
      </c>
      <c r="F16" s="393">
        <f>[1]Hoja1!G5914</f>
        <v>25</v>
      </c>
      <c r="G16" s="381">
        <v>50</v>
      </c>
      <c r="H16" s="381">
        <f t="shared" si="0"/>
        <v>1250</v>
      </c>
      <c r="I16" s="392"/>
      <c r="J16" s="392"/>
      <c r="K16" s="381">
        <f>[1]Hoja1!I5914</f>
        <v>25</v>
      </c>
      <c r="L16" s="392"/>
      <c r="M16" s="392"/>
      <c r="N16" s="392"/>
      <c r="O16" s="381"/>
      <c r="P16" s="381"/>
    </row>
    <row r="17" spans="1:16" s="91" customFormat="1" ht="20.399999999999999" x14ac:dyDescent="0.35">
      <c r="A17" s="257" t="str">
        <f>[1]Hoja1!B5914</f>
        <v/>
      </c>
      <c r="B17" s="381" t="str">
        <f>[1]Hoja1!C5915</f>
        <v>0714</v>
      </c>
      <c r="C17" s="381" t="str">
        <f>[1]Hoja1!D5915</f>
        <v>46631</v>
      </c>
      <c r="D17" s="381">
        <f>[1]Hoja1!E5915</f>
        <v>429433</v>
      </c>
      <c r="E17" s="381">
        <f>[1]Hoja1!F5915</f>
        <v>8</v>
      </c>
      <c r="F17" s="393">
        <f>[1]Hoja1!G5915</f>
        <v>27</v>
      </c>
      <c r="G17" s="381">
        <f>[1]Hoja1!H5915</f>
        <v>20</v>
      </c>
      <c r="H17" s="381">
        <f t="shared" si="0"/>
        <v>540</v>
      </c>
      <c r="I17" s="392"/>
      <c r="J17" s="392"/>
      <c r="K17" s="381">
        <f>[1]Hoja1!I5915</f>
        <v>27</v>
      </c>
      <c r="L17" s="392"/>
      <c r="M17" s="392"/>
      <c r="N17" s="392"/>
      <c r="O17" s="381"/>
      <c r="P17" s="381"/>
    </row>
    <row r="18" spans="1:16" s="91" customFormat="1" ht="20.399999999999999" x14ac:dyDescent="0.35">
      <c r="A18" s="257" t="str">
        <f>[1]Hoja1!B5915</f>
        <v/>
      </c>
      <c r="B18" s="381" t="str">
        <f>[1]Hoja1!C5916</f>
        <v>0715</v>
      </c>
      <c r="C18" s="381" t="str">
        <f>[1]Hoja1!D5916</f>
        <v>46631</v>
      </c>
      <c r="D18" s="381">
        <f>[1]Hoja1!E5916</f>
        <v>429433</v>
      </c>
      <c r="E18" s="381">
        <f>[1]Hoja1!F5916</f>
        <v>8</v>
      </c>
      <c r="F18" s="393">
        <f>[1]Hoja1!G5916</f>
        <v>32.950000000000003</v>
      </c>
      <c r="G18" s="381">
        <v>50</v>
      </c>
      <c r="H18" s="381">
        <f t="shared" si="0"/>
        <v>1647.5000000000002</v>
      </c>
      <c r="I18" s="392"/>
      <c r="J18" s="392"/>
      <c r="K18" s="381">
        <f>[1]Hoja1!I5916</f>
        <v>32.950000000000003</v>
      </c>
      <c r="L18" s="392"/>
      <c r="M18" s="392"/>
      <c r="N18" s="392"/>
      <c r="O18" s="381"/>
      <c r="P18" s="381"/>
    </row>
    <row r="19" spans="1:16" s="91" customFormat="1" ht="20.399999999999999" x14ac:dyDescent="0.35">
      <c r="A19" s="257" t="str">
        <f>[1]Hoja1!B5916</f>
        <v/>
      </c>
      <c r="B19" s="381" t="str">
        <f>[1]Hoja1!C5917</f>
        <v>0717</v>
      </c>
      <c r="C19" s="381" t="str">
        <f>[1]Hoja1!D5917</f>
        <v>47732</v>
      </c>
      <c r="D19" s="381">
        <f>[1]Hoja1!E5917</f>
        <v>429433</v>
      </c>
      <c r="E19" s="381">
        <f>[1]Hoja1!F5917</f>
        <v>8</v>
      </c>
      <c r="F19" s="393">
        <f>[1]Hoja1!G5917</f>
        <v>34</v>
      </c>
      <c r="G19" s="381">
        <v>30</v>
      </c>
      <c r="H19" s="381">
        <f t="shared" si="0"/>
        <v>1020</v>
      </c>
      <c r="I19" s="392"/>
      <c r="J19" s="392"/>
      <c r="K19" s="381">
        <f>[1]Hoja1!I5917</f>
        <v>34</v>
      </c>
      <c r="L19" s="392"/>
      <c r="M19" s="392"/>
      <c r="N19" s="392"/>
      <c r="O19" s="381"/>
      <c r="P19" s="381"/>
    </row>
    <row r="20" spans="1:16" s="91" customFormat="1" ht="20.399999999999999" x14ac:dyDescent="0.35">
      <c r="A20" s="257" t="str">
        <f>[1]Hoja1!B5917</f>
        <v/>
      </c>
      <c r="B20" s="381" t="str">
        <f>[1]Hoja1!C5918</f>
        <v>0720</v>
      </c>
      <c r="C20" s="381" t="str">
        <f>[1]Hoja1!D5918</f>
        <v>47732</v>
      </c>
      <c r="D20" s="381">
        <f>[1]Hoja1!E5918</f>
        <v>429433</v>
      </c>
      <c r="E20" s="381">
        <f>[1]Hoja1!F5918</f>
        <v>8</v>
      </c>
      <c r="F20" s="393">
        <f>[1]Hoja1!G5918</f>
        <v>34.06</v>
      </c>
      <c r="G20" s="381">
        <v>31</v>
      </c>
      <c r="H20" s="381">
        <f t="shared" si="0"/>
        <v>1055.8600000000001</v>
      </c>
      <c r="I20" s="392"/>
      <c r="J20" s="392"/>
      <c r="K20" s="381">
        <f>[1]Hoja1!I5918</f>
        <v>34.06</v>
      </c>
      <c r="L20" s="392"/>
      <c r="M20" s="392"/>
      <c r="N20" s="392"/>
      <c r="O20" s="381"/>
      <c r="P20" s="381"/>
    </row>
    <row r="21" spans="1:16" s="91" customFormat="1" ht="20.399999999999999" x14ac:dyDescent="0.35">
      <c r="A21" s="257" t="str">
        <f>[1]Hoja1!B5918</f>
        <v/>
      </c>
      <c r="B21" s="381" t="str">
        <f>[1]Hoja1!C5919</f>
        <v>0723</v>
      </c>
      <c r="C21" s="381" t="str">
        <f>[1]Hoja1!D5919</f>
        <v>47732</v>
      </c>
      <c r="D21" s="381">
        <f>[1]Hoja1!E5919</f>
        <v>429433</v>
      </c>
      <c r="E21" s="381">
        <f>[1]Hoja1!F5919</f>
        <v>8</v>
      </c>
      <c r="F21" s="393">
        <f>[1]Hoja1!G5919</f>
        <v>38</v>
      </c>
      <c r="G21" s="381">
        <f>[1]Hoja1!H5919</f>
        <v>60</v>
      </c>
      <c r="H21" s="381">
        <f t="shared" si="0"/>
        <v>2280</v>
      </c>
      <c r="I21" s="392"/>
      <c r="J21" s="392"/>
      <c r="K21" s="381">
        <f>[1]Hoja1!I5919</f>
        <v>38</v>
      </c>
      <c r="L21" s="392"/>
      <c r="M21" s="392"/>
      <c r="N21" s="392"/>
      <c r="O21" s="381"/>
      <c r="P21" s="381"/>
    </row>
    <row r="22" spans="1:16" s="91" customFormat="1" ht="20.399999999999999" x14ac:dyDescent="0.35">
      <c r="A22" s="257" t="str">
        <f>[1]Hoja1!B5919</f>
        <v/>
      </c>
      <c r="B22" s="381" t="str">
        <f>[1]Hoja1!C5920</f>
        <v>0733</v>
      </c>
      <c r="C22" s="381" t="str">
        <f>[1]Hoja1!D5920</f>
        <v>47732</v>
      </c>
      <c r="D22" s="381">
        <f>[1]Hoja1!E5920</f>
        <v>429433</v>
      </c>
      <c r="E22" s="381">
        <f>[1]Hoja1!F5920</f>
        <v>8</v>
      </c>
      <c r="F22" s="393">
        <f>[1]Hoja1!G5920</f>
        <v>34.06</v>
      </c>
      <c r="G22" s="381">
        <v>67</v>
      </c>
      <c r="H22" s="381">
        <f t="shared" si="0"/>
        <v>2282.02</v>
      </c>
      <c r="I22" s="392"/>
      <c r="J22" s="392"/>
      <c r="K22" s="381">
        <f>[1]Hoja1!I5920</f>
        <v>34.06</v>
      </c>
      <c r="L22" s="392"/>
      <c r="M22" s="392"/>
      <c r="N22" s="392"/>
      <c r="O22" s="381"/>
      <c r="P22" s="381"/>
    </row>
    <row r="23" spans="1:16" s="91" customFormat="1" ht="20.399999999999999" x14ac:dyDescent="0.35">
      <c r="A23" s="257" t="str">
        <f>[1]Hoja1!B5920</f>
        <v/>
      </c>
      <c r="B23" s="381"/>
      <c r="C23" s="381"/>
      <c r="D23" s="381"/>
      <c r="E23" s="381"/>
      <c r="F23" s="393"/>
      <c r="G23" s="381"/>
      <c r="H23" s="381"/>
      <c r="I23" s="392"/>
      <c r="J23" s="392"/>
      <c r="K23" s="393"/>
      <c r="L23" s="392"/>
      <c r="M23" s="392"/>
      <c r="N23" s="392"/>
      <c r="O23" s="381"/>
      <c r="P23" s="381"/>
    </row>
    <row r="24" spans="1:16" s="91" customFormat="1" ht="30" customHeight="1" x14ac:dyDescent="0.4">
      <c r="A24" s="465">
        <v>502</v>
      </c>
      <c r="B24" s="467" t="str">
        <f>[1]Hoja1!C5921</f>
        <v>Alambre moto o parecido</v>
      </c>
      <c r="C24" s="381" t="str">
        <f>[1]Hoja1!D5921</f>
        <v/>
      </c>
      <c r="D24" s="381"/>
      <c r="E24" s="381"/>
      <c r="F24" s="386">
        <f>GEOMEAN(F25:F45)</f>
        <v>36.895453395792657</v>
      </c>
      <c r="G24" s="386">
        <f>SUM(G25:G45)</f>
        <v>1652</v>
      </c>
      <c r="H24" s="386">
        <f>SUM(H25:H45)</f>
        <v>61222.680000000008</v>
      </c>
      <c r="I24" s="386">
        <f>(H24/($H$11)*100)</f>
        <v>66.53734367207241</v>
      </c>
      <c r="J24" s="392"/>
      <c r="K24" s="386">
        <f>GEOMEAN(K25:K45)</f>
        <v>37.29093853388148</v>
      </c>
      <c r="L24" s="392"/>
      <c r="M24" s="392"/>
      <c r="N24" s="392"/>
      <c r="O24" s="381"/>
      <c r="P24" s="381"/>
    </row>
    <row r="25" spans="1:16" s="91" customFormat="1" ht="20.399999999999999" x14ac:dyDescent="0.35">
      <c r="A25" s="257" t="str">
        <f>[1]Hoja1!B5922</f>
        <v/>
      </c>
      <c r="B25" s="381" t="str">
        <f>[1]Hoja1!C5922</f>
        <v>0702</v>
      </c>
      <c r="C25" s="381" t="str">
        <f>[1]Hoja1!D5922</f>
        <v>47732</v>
      </c>
      <c r="D25" s="381">
        <f>[1]Hoja1!E5922</f>
        <v>429433</v>
      </c>
      <c r="E25" s="381">
        <f>[1]Hoja1!F5922</f>
        <v>8</v>
      </c>
      <c r="F25" s="393">
        <f>[1]Hoja1!G5922</f>
        <v>39.950000000000003</v>
      </c>
      <c r="G25" s="381">
        <f>[1]Hoja1!H5922</f>
        <v>5</v>
      </c>
      <c r="H25" s="381">
        <f t="shared" ref="H25:H45" si="1">F25*G25</f>
        <v>199.75</v>
      </c>
      <c r="I25" s="392"/>
      <c r="J25" s="392"/>
      <c r="K25" s="381">
        <f>[1]Hoja1!I5922</f>
        <v>39.950000000000003</v>
      </c>
      <c r="L25" s="392"/>
      <c r="M25" s="392"/>
      <c r="N25" s="392"/>
      <c r="O25" s="381"/>
      <c r="P25" s="381"/>
    </row>
    <row r="26" spans="1:16" s="256" customFormat="1" ht="20.399999999999999" x14ac:dyDescent="0.35">
      <c r="A26" s="257" t="str">
        <f>[1]Hoja1!B5923</f>
        <v/>
      </c>
      <c r="B26" s="381" t="str">
        <f>[1]Hoja1!C5923</f>
        <v>0706</v>
      </c>
      <c r="C26" s="381" t="str">
        <f>[1]Hoja1!D5923</f>
        <v>47732</v>
      </c>
      <c r="D26" s="381">
        <f>[1]Hoja1!E5923</f>
        <v>429433</v>
      </c>
      <c r="E26" s="381">
        <f>[1]Hoja1!F5923</f>
        <v>8</v>
      </c>
      <c r="F26" s="393">
        <f>[1]Hoja1!G5923</f>
        <v>38</v>
      </c>
      <c r="G26" s="381">
        <f>[1]Hoja1!H5923</f>
        <v>500</v>
      </c>
      <c r="H26" s="381">
        <f t="shared" si="1"/>
        <v>19000</v>
      </c>
      <c r="I26" s="392"/>
      <c r="J26" s="392"/>
      <c r="K26" s="381">
        <f>[1]Hoja1!I5923</f>
        <v>38</v>
      </c>
      <c r="L26" s="392"/>
      <c r="M26" s="392"/>
      <c r="N26" s="392"/>
      <c r="O26" s="381"/>
      <c r="P26" s="381"/>
    </row>
    <row r="27" spans="1:16" s="256" customFormat="1" ht="20.399999999999999" x14ac:dyDescent="0.35">
      <c r="A27" s="257" t="str">
        <f>[1]Hoja1!B5924</f>
        <v/>
      </c>
      <c r="B27" s="381" t="str">
        <f>[1]Hoja1!C5924</f>
        <v>0709</v>
      </c>
      <c r="C27" s="381" t="str">
        <f>[1]Hoja1!D5924</f>
        <v>47732</v>
      </c>
      <c r="D27" s="381">
        <f>[1]Hoja1!E5924</f>
        <v>429433</v>
      </c>
      <c r="E27" s="381">
        <f>[1]Hoja1!F5924</f>
        <v>8</v>
      </c>
      <c r="F27" s="393">
        <f>[1]Hoja1!G5924</f>
        <v>42</v>
      </c>
      <c r="G27" s="381">
        <f>[1]Hoja1!H5924</f>
        <v>20</v>
      </c>
      <c r="H27" s="381">
        <f t="shared" si="1"/>
        <v>840</v>
      </c>
      <c r="I27" s="392"/>
      <c r="J27" s="392"/>
      <c r="K27" s="381">
        <f>[1]Hoja1!I5924</f>
        <v>42</v>
      </c>
      <c r="L27" s="392"/>
      <c r="M27" s="392"/>
      <c r="N27" s="392"/>
      <c r="O27" s="381"/>
      <c r="P27" s="381"/>
    </row>
    <row r="28" spans="1:16" s="256" customFormat="1" ht="20.399999999999999" x14ac:dyDescent="0.35">
      <c r="A28" s="257" t="str">
        <f>[1]Hoja1!B5925</f>
        <v/>
      </c>
      <c r="B28" s="381" t="str">
        <f>[1]Hoja1!C5925</f>
        <v>0712</v>
      </c>
      <c r="C28" s="381" t="str">
        <f>[1]Hoja1!D5925</f>
        <v>46631</v>
      </c>
      <c r="D28" s="381">
        <f>[1]Hoja1!E5925</f>
        <v>429433</v>
      </c>
      <c r="E28" s="381">
        <f>[1]Hoja1!F5925</f>
        <v>8</v>
      </c>
      <c r="F28" s="393">
        <f>[1]Hoja1!G5925</f>
        <v>33</v>
      </c>
      <c r="G28" s="381">
        <v>50</v>
      </c>
      <c r="H28" s="381">
        <f t="shared" si="1"/>
        <v>1650</v>
      </c>
      <c r="I28" s="392"/>
      <c r="J28" s="392"/>
      <c r="K28" s="381">
        <f>[1]Hoja1!I5925</f>
        <v>33</v>
      </c>
      <c r="L28" s="392"/>
      <c r="M28" s="392"/>
      <c r="N28" s="392"/>
      <c r="O28" s="381"/>
      <c r="P28" s="381"/>
    </row>
    <row r="29" spans="1:16" s="256" customFormat="1" ht="20.399999999999999" x14ac:dyDescent="0.35">
      <c r="A29" s="257" t="str">
        <f>[1]Hoja1!B5926</f>
        <v/>
      </c>
      <c r="B29" s="381" t="str">
        <f>[1]Hoja1!C5926</f>
        <v>0714</v>
      </c>
      <c r="C29" s="381" t="str">
        <f>[1]Hoja1!D5926</f>
        <v>46631</v>
      </c>
      <c r="D29" s="381">
        <f>[1]Hoja1!E5926</f>
        <v>429433</v>
      </c>
      <c r="E29" s="381">
        <f>[1]Hoja1!F5926</f>
        <v>8</v>
      </c>
      <c r="F29" s="393">
        <f>[1]Hoja1!G5926</f>
        <v>37</v>
      </c>
      <c r="G29" s="381">
        <f>[1]Hoja1!H5926</f>
        <v>20</v>
      </c>
      <c r="H29" s="381">
        <f t="shared" si="1"/>
        <v>740</v>
      </c>
      <c r="I29" s="392"/>
      <c r="J29" s="392"/>
      <c r="K29" s="381">
        <f>[1]Hoja1!I5926</f>
        <v>37</v>
      </c>
      <c r="L29" s="392"/>
      <c r="M29" s="392"/>
      <c r="N29" s="392"/>
      <c r="O29" s="381"/>
      <c r="P29" s="381"/>
    </row>
    <row r="30" spans="1:16" s="256" customFormat="1" ht="20.399999999999999" x14ac:dyDescent="0.35">
      <c r="A30" s="257" t="str">
        <f>[1]Hoja1!B5927</f>
        <v/>
      </c>
      <c r="B30" s="381" t="str">
        <f>[1]Hoja1!C5927</f>
        <v>0715</v>
      </c>
      <c r="C30" s="381" t="str">
        <f>[1]Hoja1!D5927</f>
        <v>46631</v>
      </c>
      <c r="D30" s="381">
        <f>[1]Hoja1!E5927</f>
        <v>429433</v>
      </c>
      <c r="E30" s="381">
        <f>[1]Hoja1!F5927</f>
        <v>8</v>
      </c>
      <c r="F30" s="393">
        <f>[1]Hoja1!G5927</f>
        <v>37</v>
      </c>
      <c r="G30" s="381">
        <v>50</v>
      </c>
      <c r="H30" s="381">
        <f t="shared" si="1"/>
        <v>1850</v>
      </c>
      <c r="I30" s="392"/>
      <c r="J30" s="392"/>
      <c r="K30" s="381">
        <f>[1]Hoja1!I5927</f>
        <v>37</v>
      </c>
      <c r="L30" s="392"/>
      <c r="M30" s="392"/>
      <c r="N30" s="392"/>
      <c r="O30" s="381"/>
      <c r="P30" s="381"/>
    </row>
    <row r="31" spans="1:16" s="256" customFormat="1" ht="20.399999999999999" x14ac:dyDescent="0.35">
      <c r="A31" s="257" t="str">
        <f>[1]Hoja1!B5928</f>
        <v/>
      </c>
      <c r="B31" s="381" t="str">
        <f>[1]Hoja1!C5928</f>
        <v>0716</v>
      </c>
      <c r="C31" s="381" t="str">
        <f>[1]Hoja1!D5928</f>
        <v>47732</v>
      </c>
      <c r="D31" s="381">
        <f>[1]Hoja1!E5928</f>
        <v>429433</v>
      </c>
      <c r="E31" s="381">
        <f>[1]Hoja1!F5928</f>
        <v>8</v>
      </c>
      <c r="F31" s="393">
        <f>[1]Hoja1!G5928</f>
        <v>38.5</v>
      </c>
      <c r="G31" s="381">
        <f>[1]Hoja1!H5928</f>
        <v>50</v>
      </c>
      <c r="H31" s="381">
        <f t="shared" si="1"/>
        <v>1925</v>
      </c>
      <c r="I31" s="392"/>
      <c r="J31" s="392"/>
      <c r="K31" s="394">
        <f>[1]Hoja1!I5928</f>
        <v>38.5</v>
      </c>
      <c r="L31" s="392"/>
      <c r="M31" s="392"/>
      <c r="N31" s="392"/>
      <c r="O31" s="381"/>
      <c r="P31" s="381"/>
    </row>
    <row r="32" spans="1:16" ht="20.399999999999999" x14ac:dyDescent="0.35">
      <c r="A32" s="256" t="str">
        <f>[1]Hoja1!B5929</f>
        <v/>
      </c>
      <c r="B32" s="469" t="str">
        <f>[1]Hoja1!C5929</f>
        <v>0717</v>
      </c>
      <c r="C32" s="383" t="str">
        <f>[1]Hoja1!D5929</f>
        <v>47732</v>
      </c>
      <c r="D32" s="381">
        <f>[1]Hoja1!E5929</f>
        <v>429433</v>
      </c>
      <c r="E32" s="381">
        <f>[1]Hoja1!F5929</f>
        <v>8</v>
      </c>
      <c r="F32" s="468">
        <f>[1]Hoja1!G5929</f>
        <v>37</v>
      </c>
      <c r="G32" s="468">
        <v>60</v>
      </c>
      <c r="H32" s="381">
        <f t="shared" si="1"/>
        <v>2220</v>
      </c>
      <c r="I32" s="392"/>
      <c r="J32" s="392"/>
      <c r="K32" s="468">
        <f>[1]Hoja1!I5929</f>
        <v>37</v>
      </c>
      <c r="L32" s="392"/>
      <c r="M32" s="392"/>
      <c r="N32" s="392"/>
      <c r="O32" s="381"/>
      <c r="P32" s="381"/>
    </row>
    <row r="33" spans="1:16" s="92" customFormat="1" ht="20.399999999999999" x14ac:dyDescent="0.35">
      <c r="A33" s="17" t="str">
        <f>[1]Hoja1!B5930</f>
        <v/>
      </c>
      <c r="B33" s="381" t="str">
        <f>[1]Hoja1!C5930</f>
        <v>0719</v>
      </c>
      <c r="C33" s="381" t="str">
        <f>[1]Hoja1!D5930</f>
        <v>47732</v>
      </c>
      <c r="D33" s="381">
        <f>[1]Hoja1!E5930</f>
        <v>429433</v>
      </c>
      <c r="E33" s="381">
        <f>[1]Hoja1!F5930</f>
        <v>8</v>
      </c>
      <c r="F33" s="393">
        <f>[1]Hoja1!G5930</f>
        <v>22.5</v>
      </c>
      <c r="G33" s="381">
        <v>80</v>
      </c>
      <c r="H33" s="381">
        <f t="shared" si="1"/>
        <v>1800</v>
      </c>
      <c r="I33" s="392"/>
      <c r="J33" s="392"/>
      <c r="K33" s="381">
        <f>[1]Hoja1!I5930</f>
        <v>25.35</v>
      </c>
      <c r="L33" s="392"/>
      <c r="M33" s="392"/>
      <c r="N33" s="392"/>
      <c r="O33" s="381"/>
      <c r="P33" s="381"/>
    </row>
    <row r="34" spans="1:16" s="92" customFormat="1" ht="20.399999999999999" x14ac:dyDescent="0.35">
      <c r="A34" s="258" t="str">
        <f>[1]Hoja1!B5931</f>
        <v/>
      </c>
      <c r="B34" s="381" t="str">
        <f>[1]Hoja1!C5931</f>
        <v>0720</v>
      </c>
      <c r="C34" s="381" t="str">
        <f>[1]Hoja1!D5931</f>
        <v>47732</v>
      </c>
      <c r="D34" s="381">
        <f>[1]Hoja1!E5931</f>
        <v>429433</v>
      </c>
      <c r="E34" s="381">
        <f>[1]Hoja1!F5931</f>
        <v>8</v>
      </c>
      <c r="F34" s="393">
        <f>[1]Hoja1!G5931</f>
        <v>36.83</v>
      </c>
      <c r="G34" s="381">
        <v>81</v>
      </c>
      <c r="H34" s="381">
        <f t="shared" si="1"/>
        <v>2983.23</v>
      </c>
      <c r="I34" s="392"/>
      <c r="J34" s="392"/>
      <c r="K34" s="381">
        <f>[1]Hoja1!I5931</f>
        <v>36.83</v>
      </c>
      <c r="L34" s="392"/>
      <c r="M34" s="392"/>
      <c r="N34" s="392"/>
      <c r="O34" s="381"/>
      <c r="P34" s="381"/>
    </row>
    <row r="35" spans="1:16" s="92" customFormat="1" ht="20.399999999999999" x14ac:dyDescent="0.35">
      <c r="A35" s="258" t="str">
        <f>[1]Hoja1!B5932</f>
        <v/>
      </c>
      <c r="B35" s="381" t="str">
        <f>[1]Hoja1!C5932</f>
        <v>0721</v>
      </c>
      <c r="C35" s="381" t="str">
        <f>[1]Hoja1!D5932</f>
        <v>47732</v>
      </c>
      <c r="D35" s="381">
        <f>[1]Hoja1!E5932</f>
        <v>429433</v>
      </c>
      <c r="E35" s="381">
        <f>[1]Hoja1!F5932</f>
        <v>8</v>
      </c>
      <c r="F35" s="393">
        <f>[1]Hoja1!G5932</f>
        <v>40.99</v>
      </c>
      <c r="G35" s="381">
        <f>[1]Hoja1!H5932</f>
        <v>20</v>
      </c>
      <c r="H35" s="381">
        <f t="shared" si="1"/>
        <v>819.80000000000007</v>
      </c>
      <c r="I35" s="392"/>
      <c r="J35" s="392"/>
      <c r="K35" s="381">
        <f>[1]Hoja1!I5932</f>
        <v>40.99</v>
      </c>
      <c r="L35" s="392"/>
      <c r="M35" s="392"/>
      <c r="N35" s="392"/>
      <c r="O35" s="381"/>
      <c r="P35" s="381"/>
    </row>
    <row r="36" spans="1:16" s="92" customFormat="1" ht="20.399999999999999" x14ac:dyDescent="0.35">
      <c r="A36" s="258" t="str">
        <f>[1]Hoja1!B5933</f>
        <v/>
      </c>
      <c r="B36" s="381" t="str">
        <f>[1]Hoja1!C5933</f>
        <v>0731</v>
      </c>
      <c r="C36" s="381" t="str">
        <f>[1]Hoja1!D5933</f>
        <v>47732</v>
      </c>
      <c r="D36" s="381">
        <f>[1]Hoja1!E5933</f>
        <v>429433</v>
      </c>
      <c r="E36" s="381">
        <f>[1]Hoja1!F5933</f>
        <v>8</v>
      </c>
      <c r="F36" s="393">
        <f>[1]Hoja1!G5933</f>
        <v>36.5</v>
      </c>
      <c r="G36" s="381">
        <f>[1]Hoja1!H5933</f>
        <v>60</v>
      </c>
      <c r="H36" s="381">
        <f t="shared" si="1"/>
        <v>2190</v>
      </c>
      <c r="I36" s="392"/>
      <c r="J36" s="392"/>
      <c r="K36" s="381">
        <f>[1]Hoja1!I5933</f>
        <v>38.5</v>
      </c>
      <c r="L36" s="392"/>
      <c r="M36" s="392"/>
      <c r="N36" s="392"/>
      <c r="O36" s="381"/>
      <c r="P36" s="381"/>
    </row>
    <row r="37" spans="1:16" s="92" customFormat="1" ht="20.399999999999999" x14ac:dyDescent="0.35">
      <c r="A37" s="258" t="str">
        <f>[1]Hoja1!B5934</f>
        <v/>
      </c>
      <c r="B37" s="381" t="str">
        <f>[1]Hoja1!C5934</f>
        <v>0733</v>
      </c>
      <c r="C37" s="381" t="str">
        <f>[1]Hoja1!D5934</f>
        <v>47732</v>
      </c>
      <c r="D37" s="381">
        <f>[1]Hoja1!E5934</f>
        <v>429433</v>
      </c>
      <c r="E37" s="381">
        <f>[1]Hoja1!F5934</f>
        <v>8</v>
      </c>
      <c r="F37" s="393">
        <f>[1]Hoja1!G5934</f>
        <v>36.83</v>
      </c>
      <c r="G37" s="381">
        <v>180</v>
      </c>
      <c r="H37" s="381">
        <f t="shared" si="1"/>
        <v>6629.4</v>
      </c>
      <c r="I37" s="392"/>
      <c r="J37" s="392"/>
      <c r="K37" s="381">
        <f>[1]Hoja1!I5934</f>
        <v>36.83</v>
      </c>
      <c r="L37" s="392"/>
      <c r="M37" s="392"/>
      <c r="N37" s="392"/>
      <c r="O37" s="381"/>
      <c r="P37" s="381"/>
    </row>
    <row r="38" spans="1:16" s="92" customFormat="1" ht="20.399999999999999" x14ac:dyDescent="0.35">
      <c r="A38" s="258" t="str">
        <f>[1]Hoja1!B5935</f>
        <v/>
      </c>
      <c r="B38" s="381" t="str">
        <f>[1]Hoja1!C5935</f>
        <v>0735</v>
      </c>
      <c r="C38" s="381" t="str">
        <f>[1]Hoja1!D5935</f>
        <v>47732</v>
      </c>
      <c r="D38" s="381">
        <f>[1]Hoja1!E5935</f>
        <v>429433</v>
      </c>
      <c r="E38" s="381">
        <f>[1]Hoja1!F5935</f>
        <v>8</v>
      </c>
      <c r="F38" s="393">
        <f>[1]Hoja1!G5935</f>
        <v>45</v>
      </c>
      <c r="G38" s="381">
        <f>[1]Hoja1!H5935</f>
        <v>50</v>
      </c>
      <c r="H38" s="381">
        <f t="shared" si="1"/>
        <v>2250</v>
      </c>
      <c r="I38" s="392"/>
      <c r="J38" s="392"/>
      <c r="K38" s="381">
        <f>[1]Hoja1!I5935</f>
        <v>45</v>
      </c>
      <c r="L38" s="392"/>
      <c r="M38" s="392"/>
      <c r="N38" s="392"/>
      <c r="O38" s="381"/>
      <c r="P38" s="381"/>
    </row>
    <row r="39" spans="1:16" s="92" customFormat="1" ht="20.399999999999999" x14ac:dyDescent="0.35">
      <c r="A39" s="258" t="str">
        <f>[1]Hoja1!B5936</f>
        <v/>
      </c>
      <c r="B39" s="381" t="str">
        <f>[1]Hoja1!C5936</f>
        <v>0736</v>
      </c>
      <c r="C39" s="381" t="str">
        <f>[1]Hoja1!D5936</f>
        <v>47732</v>
      </c>
      <c r="D39" s="381">
        <f>[1]Hoja1!E5936</f>
        <v>429433</v>
      </c>
      <c r="E39" s="381">
        <f>[1]Hoja1!F5936</f>
        <v>8</v>
      </c>
      <c r="F39" s="393">
        <f>[1]Hoja1!G5936</f>
        <v>40.950000000000003</v>
      </c>
      <c r="G39" s="381">
        <f>[1]Hoja1!H5936</f>
        <v>50</v>
      </c>
      <c r="H39" s="381">
        <f t="shared" si="1"/>
        <v>2047.5000000000002</v>
      </c>
      <c r="I39" s="392"/>
      <c r="J39" s="392"/>
      <c r="K39" s="381">
        <f>[1]Hoja1!I5936</f>
        <v>40.950000000000003</v>
      </c>
      <c r="L39" s="392"/>
      <c r="M39" s="392"/>
      <c r="N39" s="392"/>
      <c r="O39" s="381"/>
      <c r="P39" s="381"/>
    </row>
    <row r="40" spans="1:16" s="92" customFormat="1" ht="20.399999999999999" x14ac:dyDescent="0.35">
      <c r="A40" s="258" t="str">
        <f>[1]Hoja1!B5937</f>
        <v/>
      </c>
      <c r="B40" s="381" t="str">
        <f>[1]Hoja1!C5937</f>
        <v>0739</v>
      </c>
      <c r="C40" s="381" t="str">
        <f>[1]Hoja1!D5937</f>
        <v>47732</v>
      </c>
      <c r="D40" s="381">
        <f>[1]Hoja1!E5937</f>
        <v>429433</v>
      </c>
      <c r="E40" s="381">
        <f>[1]Hoja1!F5937</f>
        <v>8</v>
      </c>
      <c r="F40" s="393">
        <f>[1]Hoja1!G5937</f>
        <v>40</v>
      </c>
      <c r="G40" s="381">
        <f>[1]Hoja1!H5937</f>
        <v>65</v>
      </c>
      <c r="H40" s="381">
        <f t="shared" si="1"/>
        <v>2600</v>
      </c>
      <c r="I40" s="392"/>
      <c r="J40" s="392"/>
      <c r="K40" s="381">
        <f>[1]Hoja1!I5937</f>
        <v>40</v>
      </c>
      <c r="L40" s="392"/>
      <c r="M40" s="392"/>
      <c r="N40" s="392"/>
      <c r="O40" s="381"/>
      <c r="P40" s="381"/>
    </row>
    <row r="41" spans="1:16" s="92" customFormat="1" ht="20.399999999999999" x14ac:dyDescent="0.35">
      <c r="A41" s="258" t="str">
        <f>[1]Hoja1!B5938</f>
        <v/>
      </c>
      <c r="B41" s="381" t="str">
        <f>[1]Hoja1!C5938</f>
        <v>0742</v>
      </c>
      <c r="C41" s="381" t="str">
        <f>[1]Hoja1!D5938</f>
        <v>47732</v>
      </c>
      <c r="D41" s="381">
        <f>[1]Hoja1!E5938</f>
        <v>429433</v>
      </c>
      <c r="E41" s="381">
        <f>[1]Hoja1!F5938</f>
        <v>8</v>
      </c>
      <c r="F41" s="393">
        <f>[1]Hoja1!G5938</f>
        <v>38</v>
      </c>
      <c r="G41" s="381">
        <f>[1]Hoja1!H5938</f>
        <v>150</v>
      </c>
      <c r="H41" s="381">
        <f t="shared" si="1"/>
        <v>5700</v>
      </c>
      <c r="I41" s="392"/>
      <c r="J41" s="392"/>
      <c r="K41" s="381">
        <f>[1]Hoja1!I5938</f>
        <v>40</v>
      </c>
      <c r="L41" s="392"/>
      <c r="M41" s="392"/>
      <c r="N41" s="392"/>
      <c r="O41" s="381"/>
      <c r="P41" s="381"/>
    </row>
    <row r="42" spans="1:16" s="92" customFormat="1" ht="20.399999999999999" x14ac:dyDescent="0.35">
      <c r="A42" s="258" t="str">
        <f>[1]Hoja1!B5939</f>
        <v/>
      </c>
      <c r="B42" s="381" t="str">
        <f>[1]Hoja1!C5939</f>
        <v>0744</v>
      </c>
      <c r="C42" s="381" t="str">
        <f>[1]Hoja1!D5939</f>
        <v>47732</v>
      </c>
      <c r="D42" s="381">
        <f>[1]Hoja1!E5939</f>
        <v>429433</v>
      </c>
      <c r="E42" s="381">
        <f>[1]Hoja1!F5939</f>
        <v>8</v>
      </c>
      <c r="F42" s="393">
        <f>[1]Hoja1!G5939</f>
        <v>35</v>
      </c>
      <c r="G42" s="381">
        <f>[1]Hoja1!H5939</f>
        <v>60</v>
      </c>
      <c r="H42" s="381">
        <f t="shared" si="1"/>
        <v>2100</v>
      </c>
      <c r="I42" s="392"/>
      <c r="J42" s="392"/>
      <c r="K42" s="381">
        <f>[1]Hoja1!I5939</f>
        <v>35</v>
      </c>
      <c r="L42" s="392"/>
      <c r="M42" s="392"/>
      <c r="N42" s="392"/>
      <c r="O42" s="381"/>
      <c r="P42" s="381"/>
    </row>
    <row r="43" spans="1:16" s="92" customFormat="1" ht="20.399999999999999" x14ac:dyDescent="0.35">
      <c r="A43" s="258" t="str">
        <f>[1]Hoja1!B5940</f>
        <v/>
      </c>
      <c r="B43" s="381" t="str">
        <f>[1]Hoja1!C5940</f>
        <v>0745</v>
      </c>
      <c r="C43" s="381" t="str">
        <f>[1]Hoja1!D5940</f>
        <v>47732</v>
      </c>
      <c r="D43" s="381">
        <f>[1]Hoja1!E5940</f>
        <v>429433</v>
      </c>
      <c r="E43" s="381">
        <f>[1]Hoja1!F5940</f>
        <v>8</v>
      </c>
      <c r="F43" s="393">
        <f>[1]Hoja1!G5940</f>
        <v>38</v>
      </c>
      <c r="G43" s="381">
        <v>61</v>
      </c>
      <c r="H43" s="381">
        <f t="shared" si="1"/>
        <v>2318</v>
      </c>
      <c r="I43" s="392"/>
      <c r="J43" s="392"/>
      <c r="K43" s="381">
        <f>[1]Hoja1!I5940</f>
        <v>38</v>
      </c>
      <c r="L43" s="392"/>
      <c r="M43" s="392"/>
      <c r="N43" s="392"/>
      <c r="O43" s="381"/>
      <c r="P43" s="381"/>
    </row>
    <row r="44" spans="1:16" s="92" customFormat="1" ht="20.399999999999999" x14ac:dyDescent="0.35">
      <c r="A44" s="258" t="str">
        <f>[1]Hoja1!B5941</f>
        <v/>
      </c>
      <c r="B44" s="381" t="str">
        <f>[1]Hoja1!C5941</f>
        <v>0747</v>
      </c>
      <c r="C44" s="381" t="str">
        <f>[1]Hoja1!D5941</f>
        <v>47732</v>
      </c>
      <c r="D44" s="381">
        <f>[1]Hoja1!E5941</f>
        <v>429433</v>
      </c>
      <c r="E44" s="381">
        <f>[1]Hoja1!F5941</f>
        <v>8</v>
      </c>
      <c r="F44" s="393">
        <f>[1]Hoja1!G5941</f>
        <v>33</v>
      </c>
      <c r="G44" s="381">
        <v>20</v>
      </c>
      <c r="H44" s="381">
        <f t="shared" si="1"/>
        <v>660</v>
      </c>
      <c r="I44" s="392"/>
      <c r="J44" s="392"/>
      <c r="K44" s="381">
        <f>[1]Hoja1!I5941</f>
        <v>33</v>
      </c>
      <c r="L44" s="392"/>
      <c r="M44" s="392"/>
      <c r="N44" s="392"/>
      <c r="O44" s="381"/>
      <c r="P44" s="381"/>
    </row>
    <row r="45" spans="1:16" s="92" customFormat="1" ht="20.399999999999999" x14ac:dyDescent="0.35">
      <c r="A45" s="258" t="str">
        <f>[1]Hoja1!B5942</f>
        <v/>
      </c>
      <c r="B45" s="381" t="str">
        <f>[1]Hoja1!C5942</f>
        <v>0748</v>
      </c>
      <c r="C45" s="381" t="str">
        <f>[1]Hoja1!D5942</f>
        <v>47732</v>
      </c>
      <c r="D45" s="381">
        <f>[1]Hoja1!E5942</f>
        <v>429433</v>
      </c>
      <c r="E45" s="381">
        <f>[1]Hoja1!F5942</f>
        <v>8</v>
      </c>
      <c r="F45" s="393">
        <f>[1]Hoja1!G5942</f>
        <v>35</v>
      </c>
      <c r="G45" s="381">
        <f>[1]Hoja1!H5942</f>
        <v>20</v>
      </c>
      <c r="H45" s="381">
        <f t="shared" si="1"/>
        <v>700</v>
      </c>
      <c r="I45" s="392"/>
      <c r="J45" s="392"/>
      <c r="K45" s="381">
        <f>[1]Hoja1!I5942</f>
        <v>35</v>
      </c>
      <c r="L45" s="392"/>
      <c r="M45" s="392"/>
      <c r="N45" s="392"/>
      <c r="O45" s="381"/>
      <c r="P45" s="381"/>
    </row>
    <row r="46" spans="1:16" ht="20.399999999999999" x14ac:dyDescent="0.35">
      <c r="A46" s="258" t="s">
        <v>18</v>
      </c>
      <c r="B46" s="394"/>
      <c r="C46" s="470"/>
      <c r="D46" s="381"/>
      <c r="E46" s="381"/>
      <c r="F46" s="393"/>
      <c r="G46" s="381"/>
      <c r="H46" s="381"/>
      <c r="I46" s="381"/>
      <c r="J46" s="381"/>
      <c r="K46" s="393"/>
      <c r="L46" s="381"/>
      <c r="M46" s="381"/>
      <c r="N46" s="381"/>
      <c r="O46" s="381"/>
      <c r="P46" s="381"/>
    </row>
    <row r="47" spans="1:16" ht="27" customHeight="1" x14ac:dyDescent="0.4">
      <c r="A47" s="381">
        <v>511</v>
      </c>
      <c r="B47" s="396" t="str">
        <f>[1]Hoja1!C5943</f>
        <v>Alambre de gallina (hueco__")</v>
      </c>
      <c r="C47" s="470" t="str">
        <f>[1]Hoja1!D5943</f>
        <v/>
      </c>
      <c r="D47" s="381"/>
      <c r="E47" s="381"/>
      <c r="F47" s="386">
        <f>GEOMEAN(F48:F51)</f>
        <v>30.851079475305276</v>
      </c>
      <c r="G47" s="386">
        <f>SUM(G48:G51)</f>
        <v>315</v>
      </c>
      <c r="H47" s="386">
        <f>SUM(H48:H51)</f>
        <v>12475.45</v>
      </c>
      <c r="I47" s="386">
        <f>(H47/($H$11)*100)</f>
        <v>13.55842808765895</v>
      </c>
      <c r="J47" s="392"/>
      <c r="K47" s="386">
        <f>GEOMEAN(K48:K51)</f>
        <v>30.851079475305276</v>
      </c>
      <c r="L47" s="392"/>
      <c r="M47" s="392"/>
      <c r="N47" s="392"/>
      <c r="O47" s="381"/>
      <c r="P47" s="381"/>
    </row>
    <row r="48" spans="1:16" s="93" customFormat="1" ht="20.399999999999999" x14ac:dyDescent="0.35">
      <c r="A48" s="17" t="str">
        <f>[1]Hoja1!B5944</f>
        <v/>
      </c>
      <c r="B48" s="381" t="str">
        <f>[1]Hoja1!C5944</f>
        <v>0706</v>
      </c>
      <c r="C48" s="381" t="str">
        <f>[1]Hoja1!D5944</f>
        <v>47732</v>
      </c>
      <c r="D48" s="381">
        <f>[1]Hoja1!E5944</f>
        <v>429433</v>
      </c>
      <c r="E48" s="381">
        <f>[1]Hoja1!F5944</f>
        <v>70</v>
      </c>
      <c r="F48" s="393">
        <f>[1]Hoja1!G5944</f>
        <v>24</v>
      </c>
      <c r="G48" s="381">
        <f>[1]Hoja1!H5944</f>
        <v>40</v>
      </c>
      <c r="H48" s="381">
        <f t="shared" ref="H48:H51" si="2">F48*G48</f>
        <v>960</v>
      </c>
      <c r="I48" s="392"/>
      <c r="J48" s="392"/>
      <c r="K48" s="381">
        <f>[1]Hoja1!I5944</f>
        <v>24</v>
      </c>
      <c r="L48" s="392"/>
      <c r="M48" s="392"/>
      <c r="N48" s="392"/>
      <c r="O48" s="381"/>
      <c r="P48" s="381"/>
    </row>
    <row r="49" spans="1:16" s="93" customFormat="1" ht="20.399999999999999" x14ac:dyDescent="0.35">
      <c r="A49" s="259" t="str">
        <f>[1]Hoja1!B5945</f>
        <v/>
      </c>
      <c r="B49" s="381" t="str">
        <f>[1]Hoja1!C5945</f>
        <v>0709</v>
      </c>
      <c r="C49" s="381" t="str">
        <f>[1]Hoja1!D5945</f>
        <v>47732</v>
      </c>
      <c r="D49" s="381">
        <f>[1]Hoja1!E5945</f>
        <v>429433</v>
      </c>
      <c r="E49" s="381">
        <f>[1]Hoja1!F5945</f>
        <v>70</v>
      </c>
      <c r="F49" s="393">
        <f>[1]Hoja1!G5945</f>
        <v>31.25</v>
      </c>
      <c r="G49" s="381">
        <f>[1]Hoja1!H5945</f>
        <v>20</v>
      </c>
      <c r="H49" s="381">
        <f t="shared" si="2"/>
        <v>625</v>
      </c>
      <c r="I49" s="392"/>
      <c r="J49" s="392"/>
      <c r="K49" s="381">
        <f>[1]Hoja1!I5945</f>
        <v>31.25</v>
      </c>
      <c r="L49" s="392"/>
      <c r="M49" s="392"/>
      <c r="N49" s="392"/>
      <c r="O49" s="381"/>
      <c r="P49" s="381"/>
    </row>
    <row r="50" spans="1:16" s="93" customFormat="1" ht="20.399999999999999" x14ac:dyDescent="0.35">
      <c r="A50" s="259" t="str">
        <f>[1]Hoja1!B5946</f>
        <v/>
      </c>
      <c r="B50" s="381" t="str">
        <f>[1]Hoja1!C5946</f>
        <v>0712</v>
      </c>
      <c r="C50" s="381" t="str">
        <f>[1]Hoja1!D5946</f>
        <v>46631</v>
      </c>
      <c r="D50" s="381">
        <f>[1]Hoja1!E5946</f>
        <v>429433</v>
      </c>
      <c r="E50" s="381">
        <f>[1]Hoja1!F5946</f>
        <v>70</v>
      </c>
      <c r="F50" s="393">
        <f>[1]Hoja1!G5946</f>
        <v>43</v>
      </c>
      <c r="G50" s="381">
        <v>250</v>
      </c>
      <c r="H50" s="381">
        <f t="shared" si="2"/>
        <v>10750</v>
      </c>
      <c r="I50" s="392"/>
      <c r="J50" s="392"/>
      <c r="K50" s="381">
        <f>[1]Hoja1!I5946</f>
        <v>43</v>
      </c>
      <c r="L50" s="392"/>
      <c r="M50" s="392"/>
      <c r="N50" s="392"/>
      <c r="O50" s="381"/>
      <c r="P50" s="381"/>
    </row>
    <row r="51" spans="1:16" s="93" customFormat="1" ht="20.399999999999999" x14ac:dyDescent="0.35">
      <c r="A51" s="259" t="str">
        <f>[1]Hoja1!B5947</f>
        <v/>
      </c>
      <c r="B51" s="381" t="str">
        <f>[1]Hoja1!C5947</f>
        <v>0739</v>
      </c>
      <c r="C51" s="381" t="str">
        <f>[1]Hoja1!D5947</f>
        <v>47732</v>
      </c>
      <c r="D51" s="381">
        <f>[1]Hoja1!E5947</f>
        <v>429433</v>
      </c>
      <c r="E51" s="381">
        <f>[1]Hoja1!F5947</f>
        <v>70</v>
      </c>
      <c r="F51" s="393">
        <f>[1]Hoja1!G5947</f>
        <v>28.09</v>
      </c>
      <c r="G51" s="381">
        <f>[1]Hoja1!H5947</f>
        <v>5</v>
      </c>
      <c r="H51" s="381">
        <f t="shared" si="2"/>
        <v>140.44999999999999</v>
      </c>
      <c r="I51" s="392"/>
      <c r="J51" s="392"/>
      <c r="K51" s="381">
        <f>[1]Hoja1!I5947</f>
        <v>28.09</v>
      </c>
      <c r="L51" s="392"/>
      <c r="M51" s="392"/>
      <c r="N51" s="392"/>
      <c r="O51" s="381"/>
      <c r="P51" s="381"/>
    </row>
    <row r="52" spans="1:16" s="343" customFormat="1" ht="20.399999999999999" x14ac:dyDescent="0.35">
      <c r="B52" s="381"/>
      <c r="C52" s="381"/>
      <c r="D52" s="381"/>
      <c r="E52" s="381"/>
      <c r="F52" s="393"/>
      <c r="G52" s="381"/>
      <c r="H52" s="381"/>
      <c r="I52" s="392"/>
      <c r="J52" s="392"/>
      <c r="K52" s="381"/>
      <c r="L52" s="392"/>
      <c r="M52" s="392"/>
      <c r="N52" s="392"/>
      <c r="O52" s="381"/>
      <c r="P52" s="381"/>
    </row>
    <row r="53" spans="1:16" s="343" customFormat="1" ht="30" customHeight="1" x14ac:dyDescent="0.4">
      <c r="B53" s="385" t="s">
        <v>282</v>
      </c>
      <c r="C53" s="381"/>
      <c r="D53" s="381"/>
      <c r="E53" s="381"/>
      <c r="F53" s="386">
        <f>GEOMEAN(F56:F78:F81:F103,F106:F119,F122:F137,F140:F149,F152:F160,F163:F165,F168:F169,F172:F177,F180:F185,F188:F192,F195)</f>
        <v>3.6219375707750454</v>
      </c>
      <c r="G53" s="386">
        <f>SUM(G55+G80+G105+G121+G139+G151+G162+G167+G171+G179+G187+G194)</f>
        <v>35625</v>
      </c>
      <c r="H53" s="386">
        <f>SUM(H55+H80+H105+H121+H139+H151+H162+H167+H171+H179+H187+H194)</f>
        <v>872791.41999999993</v>
      </c>
      <c r="I53" s="392"/>
      <c r="J53" s="392"/>
      <c r="K53" s="386">
        <f>GEOMEAN(K56:K78:K81:K103,K106:K119,K122:K137,K140:K149,K152:K160,K163:K165,K168:K169,K172:K177,K180:K185,K188:K192,K195)</f>
        <v>3.626213501435199</v>
      </c>
      <c r="L53" s="392"/>
      <c r="M53" s="392"/>
      <c r="N53" s="392"/>
      <c r="O53" s="381"/>
      <c r="P53" s="381"/>
    </row>
    <row r="54" spans="1:16" s="93" customFormat="1" ht="20.399999999999999" x14ac:dyDescent="0.35">
      <c r="A54" s="259" t="s">
        <v>18</v>
      </c>
      <c r="B54" s="381"/>
      <c r="C54" s="381"/>
      <c r="D54" s="381"/>
      <c r="E54" s="381"/>
      <c r="F54" s="393"/>
      <c r="G54" s="381"/>
      <c r="H54" s="381"/>
      <c r="I54" s="392"/>
      <c r="J54" s="392"/>
      <c r="K54" s="393"/>
      <c r="L54" s="392"/>
      <c r="M54" s="392"/>
      <c r="N54" s="392"/>
      <c r="O54" s="381"/>
      <c r="P54" s="381"/>
    </row>
    <row r="55" spans="1:16" s="93" customFormat="1" ht="30" customHeight="1" x14ac:dyDescent="0.4">
      <c r="A55" s="381">
        <v>514</v>
      </c>
      <c r="B55" s="467" t="str">
        <f>[1]Hoja1!C5948</f>
        <v>Grapas chicas</v>
      </c>
      <c r="C55" s="381" t="str">
        <f>[1]Hoja1!D5948</f>
        <v/>
      </c>
      <c r="D55" s="381"/>
      <c r="E55" s="381"/>
      <c r="F55" s="386">
        <f>GEOMEAN(F56:F78)</f>
        <v>2.2660645349775113</v>
      </c>
      <c r="G55" s="386">
        <f>SUM(G56:G59)</f>
        <v>965</v>
      </c>
      <c r="H55" s="386">
        <f>SUM(H56:H59)</f>
        <v>1960</v>
      </c>
      <c r="I55" s="386">
        <f>(H55/($H$53)*100)</f>
        <v>0.22456682720368631</v>
      </c>
      <c r="J55" s="392"/>
      <c r="K55" s="386">
        <f>GEOMEAN(K56:K78)</f>
        <v>2.2980898264719514</v>
      </c>
      <c r="L55" s="392"/>
      <c r="M55" s="392"/>
      <c r="N55" s="392"/>
      <c r="O55" s="381"/>
      <c r="P55" s="381"/>
    </row>
    <row r="56" spans="1:16" s="93" customFormat="1" ht="20.399999999999999" x14ac:dyDescent="0.35">
      <c r="A56" s="259" t="str">
        <f>[1]Hoja1!B5949</f>
        <v/>
      </c>
      <c r="B56" s="381" t="str">
        <f>[1]Hoja1!C5949</f>
        <v>0701</v>
      </c>
      <c r="C56" s="381" t="str">
        <f>[1]Hoja1!D5949</f>
        <v>47732</v>
      </c>
      <c r="D56" s="381">
        <f>[1]Hoja1!E5949</f>
        <v>429442</v>
      </c>
      <c r="E56" s="381">
        <f>[1]Hoja1!F5949</f>
        <v>16</v>
      </c>
      <c r="F56" s="393">
        <v>2</v>
      </c>
      <c r="G56" s="381">
        <f>[1]Hoja1!H5949</f>
        <v>50</v>
      </c>
      <c r="H56" s="381">
        <f t="shared" ref="H56:H78" si="3">F56*G56</f>
        <v>100</v>
      </c>
      <c r="I56" s="392"/>
      <c r="J56" s="392"/>
      <c r="K56" s="381">
        <v>2</v>
      </c>
      <c r="L56" s="392"/>
      <c r="M56" s="392"/>
      <c r="N56" s="392"/>
      <c r="O56" s="381"/>
      <c r="P56" s="381"/>
    </row>
    <row r="57" spans="1:16" s="93" customFormat="1" ht="20.399999999999999" x14ac:dyDescent="0.35">
      <c r="A57" s="259" t="str">
        <f>[1]Hoja1!B5950</f>
        <v/>
      </c>
      <c r="B57" s="381" t="str">
        <f>[1]Hoja1!C5950</f>
        <v>0702</v>
      </c>
      <c r="C57" s="381" t="str">
        <f>[1]Hoja1!D5950</f>
        <v>47732</v>
      </c>
      <c r="D57" s="381">
        <f>[1]Hoja1!E5950</f>
        <v>429442</v>
      </c>
      <c r="E57" s="381">
        <f>[1]Hoja1!F5950</f>
        <v>16</v>
      </c>
      <c r="F57" s="393">
        <f>[1]Hoja1!G5950</f>
        <v>2</v>
      </c>
      <c r="G57" s="381">
        <f>[1]Hoja1!H5950</f>
        <v>15</v>
      </c>
      <c r="H57" s="381">
        <f t="shared" si="3"/>
        <v>30</v>
      </c>
      <c r="I57" s="392"/>
      <c r="J57" s="392"/>
      <c r="K57" s="381">
        <f>[1]Hoja1!I5950</f>
        <v>2</v>
      </c>
      <c r="L57" s="392"/>
      <c r="M57" s="392"/>
      <c r="N57" s="392"/>
      <c r="O57" s="381"/>
      <c r="P57" s="381"/>
    </row>
    <row r="58" spans="1:16" s="93" customFormat="1" ht="20.399999999999999" x14ac:dyDescent="0.35">
      <c r="A58" s="259" t="str">
        <f>[1]Hoja1!B5951</f>
        <v/>
      </c>
      <c r="B58" s="381" t="str">
        <f>[1]Hoja1!C5951</f>
        <v>0706</v>
      </c>
      <c r="C58" s="381" t="str">
        <f>[1]Hoja1!D5951</f>
        <v>47732</v>
      </c>
      <c r="D58" s="381">
        <f>[1]Hoja1!E5951</f>
        <v>429442</v>
      </c>
      <c r="E58" s="381">
        <f>[1]Hoja1!F5951</f>
        <v>16</v>
      </c>
      <c r="F58" s="393">
        <f>[1]Hoja1!G5951</f>
        <v>2</v>
      </c>
      <c r="G58" s="381">
        <f>[1]Hoja1!H5951</f>
        <v>800</v>
      </c>
      <c r="H58" s="381">
        <f t="shared" si="3"/>
        <v>1600</v>
      </c>
      <c r="I58" s="392"/>
      <c r="J58" s="392"/>
      <c r="K58" s="381">
        <f>[1]Hoja1!I5951</f>
        <v>2</v>
      </c>
      <c r="L58" s="392"/>
      <c r="M58" s="392"/>
      <c r="N58" s="392"/>
      <c r="O58" s="381"/>
      <c r="P58" s="381"/>
    </row>
    <row r="59" spans="1:16" s="93" customFormat="1" ht="20.399999999999999" x14ac:dyDescent="0.35">
      <c r="A59" s="259" t="str">
        <f>[1]Hoja1!B5952</f>
        <v/>
      </c>
      <c r="B59" s="381" t="str">
        <f>[1]Hoja1!C5952</f>
        <v>0709</v>
      </c>
      <c r="C59" s="381" t="str">
        <f>[1]Hoja1!D5952</f>
        <v>47732</v>
      </c>
      <c r="D59" s="381">
        <f>[1]Hoja1!E5952</f>
        <v>429442</v>
      </c>
      <c r="E59" s="381">
        <v>16</v>
      </c>
      <c r="F59" s="393">
        <f>[1]Hoja1!G5952</f>
        <v>2.2999999999999998</v>
      </c>
      <c r="G59" s="381">
        <f>[1]Hoja1!H5952</f>
        <v>100</v>
      </c>
      <c r="H59" s="381">
        <f t="shared" si="3"/>
        <v>229.99999999999997</v>
      </c>
      <c r="I59" s="392"/>
      <c r="J59" s="392"/>
      <c r="K59" s="381">
        <f>[1]Hoja1!I5952</f>
        <v>2.2999999999999998</v>
      </c>
      <c r="L59" s="392"/>
      <c r="M59" s="392"/>
      <c r="N59" s="392"/>
      <c r="O59" s="381"/>
      <c r="P59" s="381"/>
    </row>
    <row r="60" spans="1:16" s="93" customFormat="1" ht="20.399999999999999" x14ac:dyDescent="0.35">
      <c r="A60" s="259" t="str">
        <f>[1]Hoja1!B5953</f>
        <v/>
      </c>
      <c r="B60" s="381" t="str">
        <f>[1]Hoja1!C5953</f>
        <v>0710</v>
      </c>
      <c r="C60" s="381" t="str">
        <f>[1]Hoja1!D5953</f>
        <v>47732</v>
      </c>
      <c r="D60" s="381">
        <f>[1]Hoja1!E5953</f>
        <v>429442</v>
      </c>
      <c r="E60" s="381">
        <f>[1]Hoja1!F5953</f>
        <v>16</v>
      </c>
      <c r="F60" s="393">
        <f>[1]Hoja1!G5953</f>
        <v>2.5</v>
      </c>
      <c r="G60" s="381">
        <v>120</v>
      </c>
      <c r="H60" s="381">
        <f t="shared" si="3"/>
        <v>300</v>
      </c>
      <c r="I60" s="392"/>
      <c r="J60" s="392"/>
      <c r="K60" s="381">
        <f>[1]Hoja1!I5953</f>
        <v>2.5</v>
      </c>
      <c r="L60" s="392"/>
      <c r="M60" s="392"/>
      <c r="N60" s="392"/>
      <c r="O60" s="381"/>
      <c r="P60" s="381"/>
    </row>
    <row r="61" spans="1:16" s="93" customFormat="1" ht="20.399999999999999" x14ac:dyDescent="0.35">
      <c r="A61" s="259" t="str">
        <f>[1]Hoja1!B5954</f>
        <v/>
      </c>
      <c r="B61" s="381" t="str">
        <f>[1]Hoja1!C5954</f>
        <v>0712</v>
      </c>
      <c r="C61" s="381" t="str">
        <f>[1]Hoja1!D5954</f>
        <v>46631</v>
      </c>
      <c r="D61" s="381">
        <f>[1]Hoja1!E5954</f>
        <v>429442</v>
      </c>
      <c r="E61" s="381">
        <f>[1]Hoja1!F5954</f>
        <v>16</v>
      </c>
      <c r="F61" s="393">
        <f>[1]Hoja1!G5954</f>
        <v>1.8</v>
      </c>
      <c r="G61" s="381">
        <v>100</v>
      </c>
      <c r="H61" s="381">
        <f t="shared" si="3"/>
        <v>180</v>
      </c>
      <c r="I61" s="392"/>
      <c r="J61" s="392"/>
      <c r="K61" s="381">
        <f>[1]Hoja1!I5954</f>
        <v>1.8</v>
      </c>
      <c r="L61" s="392"/>
      <c r="M61" s="392"/>
      <c r="N61" s="392"/>
      <c r="O61" s="381"/>
      <c r="P61" s="381"/>
    </row>
    <row r="62" spans="1:16" s="93" customFormat="1" ht="20.399999999999999" x14ac:dyDescent="0.35">
      <c r="A62" s="259" t="str">
        <f>[1]Hoja1!B5955</f>
        <v/>
      </c>
      <c r="B62" s="381" t="str">
        <f>[1]Hoja1!C5955</f>
        <v>0714</v>
      </c>
      <c r="C62" s="381" t="str">
        <f>[1]Hoja1!D5955</f>
        <v>46631</v>
      </c>
      <c r="D62" s="381">
        <f>[1]Hoja1!E5955</f>
        <v>429442</v>
      </c>
      <c r="E62" s="381">
        <f>[1]Hoja1!F5955</f>
        <v>16</v>
      </c>
      <c r="F62" s="393">
        <f>[1]Hoja1!G5955</f>
        <v>2.5</v>
      </c>
      <c r="G62" s="381">
        <f>[1]Hoja1!H5955</f>
        <v>100</v>
      </c>
      <c r="H62" s="381">
        <f t="shared" si="3"/>
        <v>250</v>
      </c>
      <c r="I62" s="392"/>
      <c r="J62" s="392"/>
      <c r="K62" s="381">
        <f>[1]Hoja1!I5955</f>
        <v>2.5</v>
      </c>
      <c r="L62" s="392"/>
      <c r="M62" s="392"/>
      <c r="N62" s="392"/>
      <c r="O62" s="381"/>
      <c r="P62" s="381"/>
    </row>
    <row r="63" spans="1:16" s="93" customFormat="1" ht="20.399999999999999" x14ac:dyDescent="0.35">
      <c r="A63" s="259" t="str">
        <f>[1]Hoja1!B5956</f>
        <v/>
      </c>
      <c r="B63" s="381" t="str">
        <f>[1]Hoja1!C5956</f>
        <v>0715</v>
      </c>
      <c r="C63" s="381" t="str">
        <f>[1]Hoja1!D5956</f>
        <v>46631</v>
      </c>
      <c r="D63" s="381">
        <f>[1]Hoja1!E5956</f>
        <v>429442</v>
      </c>
      <c r="E63" s="381">
        <f>[1]Hoja1!F5956</f>
        <v>16</v>
      </c>
      <c r="F63" s="393">
        <f>[1]Hoja1!G5956</f>
        <v>2</v>
      </c>
      <c r="G63" s="381">
        <v>100</v>
      </c>
      <c r="H63" s="381">
        <f t="shared" si="3"/>
        <v>200</v>
      </c>
      <c r="I63" s="392"/>
      <c r="J63" s="392"/>
      <c r="K63" s="381">
        <f>[1]Hoja1!I5956</f>
        <v>2</v>
      </c>
      <c r="L63" s="392"/>
      <c r="M63" s="392"/>
      <c r="N63" s="392"/>
      <c r="O63" s="381"/>
      <c r="P63" s="381"/>
    </row>
    <row r="64" spans="1:16" s="93" customFormat="1" ht="20.399999999999999" x14ac:dyDescent="0.35">
      <c r="A64" s="259" t="str">
        <f>[1]Hoja1!B5957</f>
        <v/>
      </c>
      <c r="B64" s="381" t="str">
        <f>[1]Hoja1!C5957</f>
        <v>0716</v>
      </c>
      <c r="C64" s="381" t="str">
        <f>[1]Hoja1!D5957</f>
        <v>47732</v>
      </c>
      <c r="D64" s="381">
        <f>[1]Hoja1!E5957</f>
        <v>429442</v>
      </c>
      <c r="E64" s="381">
        <f>[1]Hoja1!F5957</f>
        <v>16</v>
      </c>
      <c r="F64" s="393">
        <f>[1]Hoja1!G5957</f>
        <v>2.6</v>
      </c>
      <c r="G64" s="381">
        <f>[1]Hoja1!H5957</f>
        <v>50</v>
      </c>
      <c r="H64" s="381">
        <f t="shared" si="3"/>
        <v>130</v>
      </c>
      <c r="I64" s="392"/>
      <c r="J64" s="392"/>
      <c r="K64" s="381">
        <f>[1]Hoja1!I5957</f>
        <v>2.6</v>
      </c>
      <c r="L64" s="392"/>
      <c r="M64" s="392"/>
      <c r="N64" s="392"/>
      <c r="O64" s="381"/>
      <c r="P64" s="381"/>
    </row>
    <row r="65" spans="1:16" s="93" customFormat="1" ht="20.399999999999999" x14ac:dyDescent="0.35">
      <c r="A65" s="259" t="str">
        <f>[1]Hoja1!B5958</f>
        <v/>
      </c>
      <c r="B65" s="381" t="str">
        <f>[1]Hoja1!C5958</f>
        <v>0717</v>
      </c>
      <c r="C65" s="381" t="str">
        <f>[1]Hoja1!D5958</f>
        <v>47732</v>
      </c>
      <c r="D65" s="381">
        <f>[1]Hoja1!E5958</f>
        <v>429442</v>
      </c>
      <c r="E65" s="381">
        <f>[1]Hoja1!F5958</f>
        <v>16</v>
      </c>
      <c r="F65" s="393">
        <f>[1]Hoja1!G5958</f>
        <v>2.5</v>
      </c>
      <c r="G65" s="381">
        <v>100</v>
      </c>
      <c r="H65" s="381">
        <f t="shared" si="3"/>
        <v>250</v>
      </c>
      <c r="I65" s="392"/>
      <c r="J65" s="392"/>
      <c r="K65" s="381">
        <f>[1]Hoja1!I5958</f>
        <v>2.5</v>
      </c>
      <c r="L65" s="392"/>
      <c r="M65" s="392"/>
      <c r="N65" s="392"/>
      <c r="O65" s="381"/>
      <c r="P65" s="381"/>
    </row>
    <row r="66" spans="1:16" s="258" customFormat="1" ht="20.399999999999999" x14ac:dyDescent="0.35">
      <c r="A66" s="259" t="str">
        <f>[1]Hoja1!B5959</f>
        <v/>
      </c>
      <c r="B66" s="381" t="str">
        <f>[1]Hoja1!C5959</f>
        <v>0719</v>
      </c>
      <c r="C66" s="381" t="str">
        <f>[1]Hoja1!D5959</f>
        <v>47732</v>
      </c>
      <c r="D66" s="381">
        <f>[1]Hoja1!E5959</f>
        <v>429442</v>
      </c>
      <c r="E66" s="381">
        <f>[1]Hoja1!F5959</f>
        <v>16</v>
      </c>
      <c r="F66" s="393">
        <v>2</v>
      </c>
      <c r="G66" s="381">
        <v>200</v>
      </c>
      <c r="H66" s="381">
        <f t="shared" si="3"/>
        <v>400</v>
      </c>
      <c r="I66" s="392"/>
      <c r="J66" s="392"/>
      <c r="K66" s="381">
        <v>2</v>
      </c>
      <c r="L66" s="392"/>
      <c r="M66" s="392"/>
      <c r="N66" s="392"/>
      <c r="O66" s="381"/>
      <c r="P66" s="381"/>
    </row>
    <row r="67" spans="1:16" s="93" customFormat="1" ht="20.399999999999999" x14ac:dyDescent="0.35">
      <c r="A67" s="259" t="str">
        <f>[1]Hoja1!B5960</f>
        <v/>
      </c>
      <c r="B67" s="480" t="str">
        <f>[1]Hoja1!C5960</f>
        <v>0720</v>
      </c>
      <c r="C67" s="472" t="str">
        <f>[1]Hoja1!D5960</f>
        <v>47732</v>
      </c>
      <c r="D67" s="381">
        <f>[1]Hoja1!E5960</f>
        <v>429442</v>
      </c>
      <c r="E67" s="381">
        <f>[1]Hoja1!F5960</f>
        <v>16</v>
      </c>
      <c r="F67" s="468">
        <v>2</v>
      </c>
      <c r="G67" s="468">
        <v>201</v>
      </c>
      <c r="H67" s="381">
        <f t="shared" si="3"/>
        <v>402</v>
      </c>
      <c r="I67" s="392"/>
      <c r="J67" s="392"/>
      <c r="K67" s="468">
        <v>2</v>
      </c>
      <c r="L67" s="392"/>
      <c r="M67" s="392"/>
      <c r="N67" s="392"/>
      <c r="O67" s="381"/>
      <c r="P67" s="381"/>
    </row>
    <row r="68" spans="1:16" ht="20.399999999999999" x14ac:dyDescent="0.35">
      <c r="A68" s="93" t="str">
        <f>[1]Hoja1!B5961</f>
        <v/>
      </c>
      <c r="B68" s="471" t="str">
        <f>[1]Hoja1!C5961</f>
        <v>0721</v>
      </c>
      <c r="C68" s="472" t="str">
        <f>[1]Hoja1!D5961</f>
        <v>47732</v>
      </c>
      <c r="D68" s="381">
        <f>[1]Hoja1!E5961</f>
        <v>429442</v>
      </c>
      <c r="E68" s="381">
        <f>[1]Hoja1!F5961</f>
        <v>16</v>
      </c>
      <c r="F68" s="478">
        <v>2</v>
      </c>
      <c r="G68" s="478">
        <f>[1]Hoja1!H5961</f>
        <v>100</v>
      </c>
      <c r="H68" s="381">
        <f t="shared" si="3"/>
        <v>200</v>
      </c>
      <c r="I68" s="474"/>
      <c r="J68" s="475"/>
      <c r="K68" s="478">
        <v>2</v>
      </c>
      <c r="L68" s="475"/>
      <c r="M68" s="475"/>
      <c r="N68" s="474"/>
      <c r="O68" s="475"/>
      <c r="P68" s="475"/>
    </row>
    <row r="69" spans="1:16" ht="20.399999999999999" x14ac:dyDescent="0.35">
      <c r="A69" s="17" t="str">
        <f>[1]Hoja1!B5962</f>
        <v/>
      </c>
      <c r="B69" s="381" t="str">
        <f>[1]Hoja1!C5962</f>
        <v>0722</v>
      </c>
      <c r="C69" s="472" t="str">
        <f>[1]Hoja1!D5962</f>
        <v>47732</v>
      </c>
      <c r="D69" s="381">
        <f>[1]Hoja1!E5962</f>
        <v>429442</v>
      </c>
      <c r="E69" s="381">
        <f>[1]Hoja1!F5962</f>
        <v>16</v>
      </c>
      <c r="F69" s="381">
        <f>[1]Hoja1!G5962</f>
        <v>2</v>
      </c>
      <c r="G69" s="381">
        <v>80</v>
      </c>
      <c r="H69" s="381">
        <f t="shared" si="3"/>
        <v>160</v>
      </c>
      <c r="I69" s="381"/>
      <c r="J69" s="381"/>
      <c r="K69" s="381">
        <f>[1]Hoja1!I5962</f>
        <v>2</v>
      </c>
      <c r="L69" s="381"/>
      <c r="M69" s="381"/>
      <c r="N69" s="381"/>
      <c r="O69" s="381"/>
      <c r="P69" s="381"/>
    </row>
    <row r="70" spans="1:16" ht="20.399999999999999" x14ac:dyDescent="0.35">
      <c r="A70" s="17" t="str">
        <f>[1]Hoja1!B5963</f>
        <v/>
      </c>
      <c r="B70" s="479" t="str">
        <f>[1]Hoja1!C5963</f>
        <v>0731</v>
      </c>
      <c r="C70" s="473" t="str">
        <f>[1]Hoja1!D5963</f>
        <v>47732</v>
      </c>
      <c r="D70" s="476">
        <f>[1]Hoja1!E5963</f>
        <v>429442</v>
      </c>
      <c r="E70" s="477">
        <f>[1]Hoja1!F5963</f>
        <v>16</v>
      </c>
      <c r="F70" s="478">
        <f>[1]Hoja1!G5963</f>
        <v>2.1</v>
      </c>
      <c r="G70" s="478">
        <f>[1]Hoja1!H5963</f>
        <v>50</v>
      </c>
      <c r="H70" s="381">
        <f t="shared" si="3"/>
        <v>105</v>
      </c>
      <c r="I70" s="392"/>
      <c r="J70" s="392"/>
      <c r="K70" s="478">
        <f>[1]Hoja1!I5963</f>
        <v>2.5</v>
      </c>
      <c r="L70" s="392"/>
      <c r="M70" s="392"/>
      <c r="N70" s="392"/>
      <c r="O70" s="381"/>
      <c r="P70" s="381"/>
    </row>
    <row r="71" spans="1:16" s="94" customFormat="1" ht="20.399999999999999" x14ac:dyDescent="0.35">
      <c r="A71" s="17" t="str">
        <f>[1]Hoja1!B5964</f>
        <v/>
      </c>
      <c r="B71" s="381" t="str">
        <f>[1]Hoja1!C5964</f>
        <v>0733</v>
      </c>
      <c r="C71" s="381" t="str">
        <f>[1]Hoja1!D5964</f>
        <v>47732</v>
      </c>
      <c r="D71" s="381">
        <f>[1]Hoja1!E5964</f>
        <v>429442</v>
      </c>
      <c r="E71" s="381">
        <f>[1]Hoja1!F5964</f>
        <v>16</v>
      </c>
      <c r="F71" s="393">
        <v>2</v>
      </c>
      <c r="G71" s="381">
        <v>740</v>
      </c>
      <c r="H71" s="381">
        <f t="shared" si="3"/>
        <v>1480</v>
      </c>
      <c r="I71" s="392"/>
      <c r="J71" s="392"/>
      <c r="K71" s="381">
        <v>2</v>
      </c>
      <c r="L71" s="392"/>
      <c r="M71" s="392"/>
      <c r="N71" s="392"/>
      <c r="O71" s="381"/>
      <c r="P71" s="381"/>
    </row>
    <row r="72" spans="1:16" s="94" customFormat="1" ht="20.399999999999999" x14ac:dyDescent="0.35">
      <c r="A72" s="260" t="str">
        <f>[1]Hoja1!B5965</f>
        <v/>
      </c>
      <c r="B72" s="381" t="str">
        <f>[1]Hoja1!C5965</f>
        <v>0735</v>
      </c>
      <c r="C72" s="381" t="str">
        <f>[1]Hoja1!D5965</f>
        <v>47732</v>
      </c>
      <c r="D72" s="381">
        <f>[1]Hoja1!E5965</f>
        <v>429442</v>
      </c>
      <c r="E72" s="381">
        <f>[1]Hoja1!F5965</f>
        <v>16</v>
      </c>
      <c r="F72" s="393">
        <f>[1]Hoja1!G5965</f>
        <v>3</v>
      </c>
      <c r="G72" s="381">
        <f>[1]Hoja1!H5965</f>
        <v>400</v>
      </c>
      <c r="H72" s="381">
        <f t="shared" si="3"/>
        <v>1200</v>
      </c>
      <c r="I72" s="392"/>
      <c r="J72" s="392"/>
      <c r="K72" s="381">
        <f>[1]Hoja1!I5965</f>
        <v>3</v>
      </c>
      <c r="L72" s="392"/>
      <c r="M72" s="392"/>
      <c r="N72" s="392"/>
      <c r="O72" s="381"/>
      <c r="P72" s="381"/>
    </row>
    <row r="73" spans="1:16" s="94" customFormat="1" ht="20.399999999999999" x14ac:dyDescent="0.35">
      <c r="A73" s="260" t="str">
        <f>[1]Hoja1!B5966</f>
        <v/>
      </c>
      <c r="B73" s="381" t="str">
        <f>[1]Hoja1!C5966</f>
        <v>0736</v>
      </c>
      <c r="C73" s="381" t="str">
        <f>[1]Hoja1!D5966</f>
        <v>47732</v>
      </c>
      <c r="D73" s="381">
        <f>[1]Hoja1!E5966</f>
        <v>429442</v>
      </c>
      <c r="E73" s="381">
        <f>[1]Hoja1!F5966</f>
        <v>16</v>
      </c>
      <c r="F73" s="393">
        <f>[1]Hoja1!G5966</f>
        <v>2.5</v>
      </c>
      <c r="G73" s="381">
        <f>[1]Hoja1!H5966</f>
        <v>100</v>
      </c>
      <c r="H73" s="381">
        <f t="shared" si="3"/>
        <v>250</v>
      </c>
      <c r="I73" s="392"/>
      <c r="J73" s="392"/>
      <c r="K73" s="381">
        <f>[1]Hoja1!I5966</f>
        <v>2.5</v>
      </c>
      <c r="L73" s="392"/>
      <c r="M73" s="392"/>
      <c r="N73" s="392"/>
      <c r="O73" s="381"/>
      <c r="P73" s="381"/>
    </row>
    <row r="74" spans="1:16" s="94" customFormat="1" ht="20.399999999999999" x14ac:dyDescent="0.35">
      <c r="A74" s="260" t="str">
        <f>[1]Hoja1!B5967</f>
        <v/>
      </c>
      <c r="B74" s="381" t="str">
        <f>[1]Hoja1!C5967</f>
        <v>0738</v>
      </c>
      <c r="C74" s="381" t="str">
        <f>[1]Hoja1!D5967</f>
        <v>47732</v>
      </c>
      <c r="D74" s="381">
        <f>[1]Hoja1!E5967</f>
        <v>429442</v>
      </c>
      <c r="E74" s="381">
        <f>[1]Hoja1!F5967</f>
        <v>16</v>
      </c>
      <c r="F74" s="393">
        <f>[1]Hoja1!G5967</f>
        <v>2.5</v>
      </c>
      <c r="G74" s="381">
        <f>[1]Hoja1!H5967</f>
        <v>400</v>
      </c>
      <c r="H74" s="381">
        <f t="shared" si="3"/>
        <v>1000</v>
      </c>
      <c r="I74" s="392"/>
      <c r="J74" s="392"/>
      <c r="K74" s="381">
        <f>[1]Hoja1!I5967</f>
        <v>2.5</v>
      </c>
      <c r="L74" s="392"/>
      <c r="M74" s="392"/>
      <c r="N74" s="392"/>
      <c r="O74" s="381"/>
      <c r="P74" s="381"/>
    </row>
    <row r="75" spans="1:16" s="94" customFormat="1" ht="20.399999999999999" x14ac:dyDescent="0.35">
      <c r="A75" s="260" t="str">
        <f>[1]Hoja1!B5968</f>
        <v/>
      </c>
      <c r="B75" s="381" t="str">
        <f>[1]Hoja1!C5968</f>
        <v>0739</v>
      </c>
      <c r="C75" s="381" t="str">
        <f>[1]Hoja1!D5968</f>
        <v>47732</v>
      </c>
      <c r="D75" s="381">
        <f>[1]Hoja1!E5968</f>
        <v>429442</v>
      </c>
      <c r="E75" s="381">
        <f>[1]Hoja1!F5968</f>
        <v>16</v>
      </c>
      <c r="F75" s="393">
        <f>[1]Hoja1!G5968</f>
        <v>2.5</v>
      </c>
      <c r="G75" s="381">
        <f>[1]Hoja1!H5968</f>
        <v>189</v>
      </c>
      <c r="H75" s="381">
        <f t="shared" si="3"/>
        <v>472.5</v>
      </c>
      <c r="I75" s="392"/>
      <c r="J75" s="392"/>
      <c r="K75" s="381">
        <f>[1]Hoja1!I5968</f>
        <v>2.5</v>
      </c>
      <c r="L75" s="392"/>
      <c r="M75" s="392"/>
      <c r="N75" s="392"/>
      <c r="O75" s="381"/>
      <c r="P75" s="381"/>
    </row>
    <row r="76" spans="1:16" s="94" customFormat="1" ht="20.399999999999999" x14ac:dyDescent="0.35">
      <c r="A76" s="260" t="str">
        <f>[1]Hoja1!B5969</f>
        <v/>
      </c>
      <c r="B76" s="381" t="str">
        <f>[1]Hoja1!C5969</f>
        <v>0742</v>
      </c>
      <c r="C76" s="381" t="str">
        <f>[1]Hoja1!D5969</f>
        <v>47732</v>
      </c>
      <c r="D76" s="381">
        <f>[1]Hoja1!E5969</f>
        <v>429442</v>
      </c>
      <c r="E76" s="381">
        <f>[1]Hoja1!F5969</f>
        <v>16</v>
      </c>
      <c r="F76" s="393">
        <f>[1]Hoja1!G5969</f>
        <v>2.5</v>
      </c>
      <c r="G76" s="381">
        <f>[1]Hoja1!H5969</f>
        <v>150</v>
      </c>
      <c r="H76" s="381">
        <f t="shared" si="3"/>
        <v>375</v>
      </c>
      <c r="I76" s="392"/>
      <c r="J76" s="392"/>
      <c r="K76" s="381">
        <f>[1]Hoja1!I5969</f>
        <v>2.9</v>
      </c>
      <c r="L76" s="392"/>
      <c r="M76" s="392"/>
      <c r="N76" s="392"/>
      <c r="O76" s="381"/>
      <c r="P76" s="381"/>
    </row>
    <row r="77" spans="1:16" s="94" customFormat="1" ht="20.399999999999999" x14ac:dyDescent="0.35">
      <c r="A77" s="260" t="str">
        <f>[1]Hoja1!B5970</f>
        <v/>
      </c>
      <c r="B77" s="381" t="str">
        <f>[1]Hoja1!C5970</f>
        <v>0744</v>
      </c>
      <c r="C77" s="381" t="str">
        <f>[1]Hoja1!D5970</f>
        <v>47732</v>
      </c>
      <c r="D77" s="381">
        <f>[1]Hoja1!E5970</f>
        <v>429442</v>
      </c>
      <c r="E77" s="381">
        <f>[1]Hoja1!F5970</f>
        <v>16</v>
      </c>
      <c r="F77" s="393">
        <f>[1]Hoja1!G5970</f>
        <v>3.5</v>
      </c>
      <c r="G77" s="381">
        <f>[1]Hoja1!H5970</f>
        <v>100</v>
      </c>
      <c r="H77" s="381">
        <f t="shared" si="3"/>
        <v>350</v>
      </c>
      <c r="I77" s="392"/>
      <c r="J77" s="392"/>
      <c r="K77" s="381">
        <f>[1]Hoja1!I5970</f>
        <v>3.5</v>
      </c>
      <c r="L77" s="392"/>
      <c r="M77" s="392"/>
      <c r="N77" s="392"/>
      <c r="O77" s="381"/>
      <c r="P77" s="381"/>
    </row>
    <row r="78" spans="1:16" s="94" customFormat="1" ht="20.399999999999999" x14ac:dyDescent="0.35">
      <c r="A78" s="260" t="str">
        <f>[1]Hoja1!B5971</f>
        <v/>
      </c>
      <c r="B78" s="381" t="str">
        <f>[1]Hoja1!C5971</f>
        <v>0747</v>
      </c>
      <c r="C78" s="381" t="str">
        <f>[1]Hoja1!D5971</f>
        <v>47732</v>
      </c>
      <c r="D78" s="381">
        <f>[1]Hoja1!E5971</f>
        <v>429442</v>
      </c>
      <c r="E78" s="381">
        <f>[1]Hoja1!F5971</f>
        <v>16</v>
      </c>
      <c r="F78" s="393">
        <f>[1]Hoja1!G5971</f>
        <v>2</v>
      </c>
      <c r="G78" s="381">
        <v>100</v>
      </c>
      <c r="H78" s="381">
        <f t="shared" si="3"/>
        <v>200</v>
      </c>
      <c r="I78" s="392"/>
      <c r="J78" s="392"/>
      <c r="K78" s="381">
        <f>[1]Hoja1!I5971</f>
        <v>2</v>
      </c>
      <c r="L78" s="392"/>
      <c r="M78" s="392"/>
      <c r="N78" s="392"/>
      <c r="O78" s="381"/>
      <c r="P78" s="381"/>
    </row>
    <row r="79" spans="1:16" s="94" customFormat="1" ht="20.399999999999999" x14ac:dyDescent="0.35">
      <c r="A79" s="260" t="s">
        <v>18</v>
      </c>
      <c r="B79" s="381"/>
      <c r="C79" s="381"/>
      <c r="D79" s="381"/>
      <c r="E79" s="381"/>
      <c r="F79" s="393"/>
      <c r="G79" s="381"/>
      <c r="H79" s="381"/>
      <c r="I79" s="392"/>
      <c r="J79" s="392"/>
      <c r="K79" s="393"/>
      <c r="L79" s="392"/>
      <c r="M79" s="392"/>
      <c r="N79" s="392"/>
      <c r="O79" s="381"/>
      <c r="P79" s="381"/>
    </row>
    <row r="80" spans="1:16" s="94" customFormat="1" ht="30" customHeight="1" x14ac:dyDescent="0.35">
      <c r="A80" s="381">
        <v>515</v>
      </c>
      <c r="B80" s="381" t="str">
        <f>[1]Hoja1!C5972</f>
        <v>Grapas grandes</v>
      </c>
      <c r="C80" s="381" t="str">
        <f>[1]Hoja1!D5972</f>
        <v/>
      </c>
      <c r="D80" s="381"/>
      <c r="E80" s="381"/>
      <c r="F80" s="386">
        <f>GEOMEAN(F81:F103)</f>
        <v>2.2711247096024643</v>
      </c>
      <c r="G80" s="386">
        <f>SUM(G81:G103)</f>
        <v>6528</v>
      </c>
      <c r="H80" s="386">
        <f>SUM(H81:H103)</f>
        <v>15031.17</v>
      </c>
      <c r="I80" s="386">
        <f>(H80/($H$53)*100)</f>
        <v>1.7221949775812417</v>
      </c>
      <c r="J80" s="392"/>
      <c r="K80" s="386">
        <f>GEOMEAN(K81:K103)</f>
        <v>2.2580246239889985</v>
      </c>
      <c r="L80" s="392"/>
      <c r="M80" s="392"/>
      <c r="N80" s="392"/>
      <c r="O80" s="381"/>
      <c r="P80" s="381"/>
    </row>
    <row r="81" spans="1:16" s="94" customFormat="1" ht="20.399999999999999" x14ac:dyDescent="0.35">
      <c r="A81" s="260" t="str">
        <f>[1]Hoja1!B5973</f>
        <v/>
      </c>
      <c r="B81" s="381" t="str">
        <f>[1]Hoja1!C5973</f>
        <v>0701</v>
      </c>
      <c r="C81" s="381" t="str">
        <f>[1]Hoja1!D5973</f>
        <v>47732</v>
      </c>
      <c r="D81" s="381">
        <f>[1]Hoja1!E5973</f>
        <v>429442</v>
      </c>
      <c r="E81" s="381">
        <f>[1]Hoja1!F5973</f>
        <v>16</v>
      </c>
      <c r="F81" s="393">
        <v>2</v>
      </c>
      <c r="G81" s="381">
        <f>[1]Hoja1!H5973</f>
        <v>200</v>
      </c>
      <c r="H81" s="381">
        <f t="shared" ref="H81:H103" si="4">F81*G81</f>
        <v>400</v>
      </c>
      <c r="I81" s="392"/>
      <c r="J81" s="392"/>
      <c r="K81" s="381">
        <v>2</v>
      </c>
      <c r="L81" s="392"/>
      <c r="M81" s="392"/>
      <c r="N81" s="392"/>
      <c r="O81" s="381"/>
      <c r="P81" s="381"/>
    </row>
    <row r="82" spans="1:16" s="94" customFormat="1" ht="20.399999999999999" x14ac:dyDescent="0.35">
      <c r="A82" s="260" t="str">
        <f>[1]Hoja1!B5974</f>
        <v/>
      </c>
      <c r="B82" s="381" t="str">
        <f>[1]Hoja1!C5974</f>
        <v>0702</v>
      </c>
      <c r="C82" s="381" t="str">
        <f>[1]Hoja1!D5974</f>
        <v>47732</v>
      </c>
      <c r="D82" s="381">
        <f>[1]Hoja1!E5974</f>
        <v>429442</v>
      </c>
      <c r="E82" s="381">
        <f>[1]Hoja1!F5974</f>
        <v>16</v>
      </c>
      <c r="F82" s="393">
        <f>[1]Hoja1!G5974</f>
        <v>2</v>
      </c>
      <c r="G82" s="381">
        <f>[1]Hoja1!H5974</f>
        <v>15</v>
      </c>
      <c r="H82" s="381">
        <f t="shared" si="4"/>
        <v>30</v>
      </c>
      <c r="I82" s="392"/>
      <c r="J82" s="392"/>
      <c r="K82" s="381">
        <f>[1]Hoja1!I5974</f>
        <v>2</v>
      </c>
      <c r="L82" s="392"/>
      <c r="M82" s="392"/>
      <c r="N82" s="392"/>
      <c r="O82" s="381"/>
      <c r="P82" s="381"/>
    </row>
    <row r="83" spans="1:16" s="94" customFormat="1" ht="20.399999999999999" x14ac:dyDescent="0.35">
      <c r="A83" s="260" t="str">
        <f>[1]Hoja1!B5975</f>
        <v/>
      </c>
      <c r="B83" s="381" t="str">
        <f>[1]Hoja1!C5975</f>
        <v>0706</v>
      </c>
      <c r="C83" s="381" t="str">
        <f>[1]Hoja1!D5975</f>
        <v>47732</v>
      </c>
      <c r="D83" s="381">
        <f>[1]Hoja1!E5975</f>
        <v>429442</v>
      </c>
      <c r="E83" s="381">
        <f>[1]Hoja1!F5975</f>
        <v>16</v>
      </c>
      <c r="F83" s="393">
        <f>[1]Hoja1!G5975</f>
        <v>2</v>
      </c>
      <c r="G83" s="381">
        <f>[1]Hoja1!H5975</f>
        <v>800</v>
      </c>
      <c r="H83" s="381">
        <f t="shared" si="4"/>
        <v>1600</v>
      </c>
      <c r="I83" s="392"/>
      <c r="J83" s="392"/>
      <c r="K83" s="381">
        <f>[1]Hoja1!I5975</f>
        <v>2</v>
      </c>
      <c r="L83" s="392"/>
      <c r="M83" s="392"/>
      <c r="N83" s="392"/>
      <c r="O83" s="381"/>
      <c r="P83" s="381"/>
    </row>
    <row r="84" spans="1:16" s="94" customFormat="1" ht="20.399999999999999" x14ac:dyDescent="0.35">
      <c r="A84" s="260" t="str">
        <f>[1]Hoja1!B5976</f>
        <v/>
      </c>
      <c r="B84" s="381" t="str">
        <f>[1]Hoja1!C5976</f>
        <v>0709</v>
      </c>
      <c r="C84" s="381" t="str">
        <f>[1]Hoja1!D5976</f>
        <v>47732</v>
      </c>
      <c r="D84" s="381">
        <f>[1]Hoja1!E5976</f>
        <v>429442</v>
      </c>
      <c r="E84" s="381">
        <v>16</v>
      </c>
      <c r="F84" s="393">
        <v>2</v>
      </c>
      <c r="G84" s="381">
        <f>[1]Hoja1!H5976</f>
        <v>100</v>
      </c>
      <c r="H84" s="381">
        <f t="shared" si="4"/>
        <v>200</v>
      </c>
      <c r="I84" s="392"/>
      <c r="J84" s="392"/>
      <c r="K84" s="381">
        <v>2</v>
      </c>
      <c r="L84" s="392"/>
      <c r="M84" s="392"/>
      <c r="N84" s="392"/>
      <c r="O84" s="381"/>
      <c r="P84" s="381"/>
    </row>
    <row r="85" spans="1:16" s="94" customFormat="1" ht="20.399999999999999" x14ac:dyDescent="0.35">
      <c r="A85" s="260" t="str">
        <f>[1]Hoja1!B5977</f>
        <v/>
      </c>
      <c r="B85" s="381" t="str">
        <f>[1]Hoja1!C5977</f>
        <v>0710</v>
      </c>
      <c r="C85" s="381" t="str">
        <f>[1]Hoja1!D5977</f>
        <v>47732</v>
      </c>
      <c r="D85" s="381">
        <f>[1]Hoja1!E5977</f>
        <v>429442</v>
      </c>
      <c r="E85" s="381">
        <f>[1]Hoja1!F5977</f>
        <v>16</v>
      </c>
      <c r="F85" s="393">
        <f>[1]Hoja1!G5977</f>
        <v>2.8</v>
      </c>
      <c r="G85" s="381">
        <v>100</v>
      </c>
      <c r="H85" s="381">
        <f t="shared" si="4"/>
        <v>280</v>
      </c>
      <c r="I85" s="392"/>
      <c r="J85" s="392"/>
      <c r="K85" s="381">
        <f>[1]Hoja1!I5977</f>
        <v>2.8</v>
      </c>
      <c r="L85" s="392"/>
      <c r="M85" s="392"/>
      <c r="N85" s="392"/>
      <c r="O85" s="381"/>
      <c r="P85" s="381"/>
    </row>
    <row r="86" spans="1:16" s="94" customFormat="1" ht="20.399999999999999" x14ac:dyDescent="0.35">
      <c r="A86" s="260" t="str">
        <f>[1]Hoja1!B5978</f>
        <v/>
      </c>
      <c r="B86" s="381" t="str">
        <f>[1]Hoja1!C5978</f>
        <v>0712</v>
      </c>
      <c r="C86" s="381" t="str">
        <f>[1]Hoja1!D5978</f>
        <v>46631</v>
      </c>
      <c r="D86" s="381">
        <f>[1]Hoja1!E5978</f>
        <v>429442</v>
      </c>
      <c r="E86" s="381">
        <f>[1]Hoja1!F5978</f>
        <v>16</v>
      </c>
      <c r="F86" s="393">
        <f>[1]Hoja1!G5978</f>
        <v>1.8</v>
      </c>
      <c r="G86" s="381">
        <v>100</v>
      </c>
      <c r="H86" s="381">
        <f t="shared" si="4"/>
        <v>180</v>
      </c>
      <c r="I86" s="392"/>
      <c r="J86" s="392"/>
      <c r="K86" s="381">
        <f>[1]Hoja1!I5978</f>
        <v>1.8</v>
      </c>
      <c r="L86" s="392"/>
      <c r="M86" s="392"/>
      <c r="N86" s="392"/>
      <c r="O86" s="381"/>
      <c r="P86" s="381"/>
    </row>
    <row r="87" spans="1:16" s="94" customFormat="1" ht="20.399999999999999" x14ac:dyDescent="0.35">
      <c r="A87" s="260" t="str">
        <f>[1]Hoja1!B5979</f>
        <v/>
      </c>
      <c r="B87" s="381" t="str">
        <f>[1]Hoja1!C5979</f>
        <v>0714</v>
      </c>
      <c r="C87" s="381" t="str">
        <f>[1]Hoja1!D5979</f>
        <v>46631</v>
      </c>
      <c r="D87" s="381">
        <f>[1]Hoja1!E5979</f>
        <v>429442</v>
      </c>
      <c r="E87" s="381">
        <f>[1]Hoja1!F5979</f>
        <v>16</v>
      </c>
      <c r="F87" s="393">
        <f>[1]Hoja1!G5979</f>
        <v>2.5</v>
      </c>
      <c r="G87" s="381">
        <f>[1]Hoja1!H5979</f>
        <v>100</v>
      </c>
      <c r="H87" s="381">
        <f t="shared" si="4"/>
        <v>250</v>
      </c>
      <c r="I87" s="392"/>
      <c r="J87" s="392"/>
      <c r="K87" s="381">
        <f>[1]Hoja1!I5979</f>
        <v>2.5</v>
      </c>
      <c r="L87" s="392"/>
      <c r="M87" s="392"/>
      <c r="N87" s="392"/>
      <c r="O87" s="381"/>
      <c r="P87" s="381"/>
    </row>
    <row r="88" spans="1:16" s="94" customFormat="1" ht="20.399999999999999" x14ac:dyDescent="0.35">
      <c r="A88" s="260" t="str">
        <f>[1]Hoja1!B5980</f>
        <v/>
      </c>
      <c r="B88" s="381" t="str">
        <f>[1]Hoja1!C5980</f>
        <v>0717</v>
      </c>
      <c r="C88" s="381" t="str">
        <f>[1]Hoja1!D5980</f>
        <v>47732</v>
      </c>
      <c r="D88" s="381">
        <f>[1]Hoja1!E5980</f>
        <v>429442</v>
      </c>
      <c r="E88" s="381">
        <f>[1]Hoja1!F5980</f>
        <v>16</v>
      </c>
      <c r="F88" s="393">
        <f>[1]Hoja1!G5980</f>
        <v>2.5</v>
      </c>
      <c r="G88" s="381">
        <v>30</v>
      </c>
      <c r="H88" s="381">
        <f t="shared" si="4"/>
        <v>75</v>
      </c>
      <c r="I88" s="392"/>
      <c r="J88" s="392"/>
      <c r="K88" s="381">
        <f>[1]Hoja1!I5980</f>
        <v>2.5</v>
      </c>
      <c r="L88" s="392"/>
      <c r="M88" s="392"/>
      <c r="N88" s="392"/>
      <c r="O88" s="381"/>
      <c r="P88" s="381"/>
    </row>
    <row r="89" spans="1:16" s="94" customFormat="1" ht="20.399999999999999" x14ac:dyDescent="0.35">
      <c r="A89" s="260" t="str">
        <f>[1]Hoja1!B5981</f>
        <v/>
      </c>
      <c r="B89" s="381" t="str">
        <f>[1]Hoja1!C5981</f>
        <v>0719</v>
      </c>
      <c r="C89" s="381" t="str">
        <f>[1]Hoja1!D5981</f>
        <v>47732</v>
      </c>
      <c r="D89" s="381">
        <f>[1]Hoja1!E5981</f>
        <v>429442</v>
      </c>
      <c r="E89" s="381">
        <f>[1]Hoja1!F5981</f>
        <v>16</v>
      </c>
      <c r="F89" s="393">
        <v>2</v>
      </c>
      <c r="G89" s="381">
        <v>250</v>
      </c>
      <c r="H89" s="381">
        <f t="shared" si="4"/>
        <v>500</v>
      </c>
      <c r="I89" s="392"/>
      <c r="J89" s="392"/>
      <c r="K89" s="381">
        <v>2</v>
      </c>
      <c r="L89" s="392"/>
      <c r="M89" s="392"/>
      <c r="N89" s="392"/>
      <c r="O89" s="381"/>
      <c r="P89" s="381"/>
    </row>
    <row r="90" spans="1:16" s="94" customFormat="1" ht="20.399999999999999" x14ac:dyDescent="0.35">
      <c r="A90" s="260" t="str">
        <f>[1]Hoja1!B5982</f>
        <v/>
      </c>
      <c r="B90" s="381" t="str">
        <f>[1]Hoja1!C5982</f>
        <v>0720</v>
      </c>
      <c r="C90" s="381" t="str">
        <f>[1]Hoja1!D5982</f>
        <v>47732</v>
      </c>
      <c r="D90" s="381">
        <f>[1]Hoja1!E5982</f>
        <v>429442</v>
      </c>
      <c r="E90" s="381">
        <f>[1]Hoja1!F5982</f>
        <v>16</v>
      </c>
      <c r="F90" s="393">
        <f>[1]Hoja1!G5982</f>
        <v>2.42</v>
      </c>
      <c r="G90" s="381">
        <v>251</v>
      </c>
      <c r="H90" s="381">
        <f t="shared" si="4"/>
        <v>607.41999999999996</v>
      </c>
      <c r="I90" s="392"/>
      <c r="J90" s="392"/>
      <c r="K90" s="381">
        <f>[1]Hoja1!I5982</f>
        <v>2.42</v>
      </c>
      <c r="L90" s="392"/>
      <c r="M90" s="392"/>
      <c r="N90" s="392"/>
      <c r="O90" s="381"/>
      <c r="P90" s="381"/>
    </row>
    <row r="91" spans="1:16" s="94" customFormat="1" ht="20.399999999999999" x14ac:dyDescent="0.35">
      <c r="A91" s="260" t="str">
        <f>[1]Hoja1!B5983</f>
        <v/>
      </c>
      <c r="B91" s="381" t="str">
        <f>[1]Hoja1!C5983</f>
        <v>0721</v>
      </c>
      <c r="C91" s="381" t="str">
        <f>[1]Hoja1!D5983</f>
        <v>47732</v>
      </c>
      <c r="D91" s="381">
        <f>[1]Hoja1!E5983</f>
        <v>429442</v>
      </c>
      <c r="E91" s="381">
        <f>[1]Hoja1!F5983</f>
        <v>16</v>
      </c>
      <c r="F91" s="393">
        <f>[1]Hoja1!G5983</f>
        <v>1.98</v>
      </c>
      <c r="G91" s="381">
        <f>[1]Hoja1!H5983</f>
        <v>100</v>
      </c>
      <c r="H91" s="381">
        <f t="shared" si="4"/>
        <v>198</v>
      </c>
      <c r="I91" s="392"/>
      <c r="J91" s="392"/>
      <c r="K91" s="381">
        <v>2</v>
      </c>
      <c r="L91" s="392"/>
      <c r="M91" s="392"/>
      <c r="N91" s="392"/>
      <c r="O91" s="381"/>
      <c r="P91" s="381"/>
    </row>
    <row r="92" spans="1:16" s="260" customFormat="1" ht="20.399999999999999" x14ac:dyDescent="0.35">
      <c r="A92" s="260" t="str">
        <f>[1]Hoja1!B5984</f>
        <v/>
      </c>
      <c r="B92" s="381" t="str">
        <f>[1]Hoja1!C5984</f>
        <v>0722</v>
      </c>
      <c r="C92" s="381" t="str">
        <f>[1]Hoja1!D5984</f>
        <v>47732</v>
      </c>
      <c r="D92" s="381">
        <f>[1]Hoja1!E5984</f>
        <v>429442</v>
      </c>
      <c r="E92" s="381">
        <f>[1]Hoja1!F5984</f>
        <v>16</v>
      </c>
      <c r="F92" s="393">
        <f>[1]Hoja1!G5984</f>
        <v>2.5</v>
      </c>
      <c r="G92" s="381">
        <v>40</v>
      </c>
      <c r="H92" s="381">
        <f t="shared" si="4"/>
        <v>100</v>
      </c>
      <c r="I92" s="392"/>
      <c r="J92" s="392"/>
      <c r="K92" s="381">
        <f>[1]Hoja1!I5984</f>
        <v>2.5</v>
      </c>
      <c r="L92" s="392"/>
      <c r="M92" s="392"/>
      <c r="N92" s="392"/>
      <c r="O92" s="381"/>
      <c r="P92" s="381"/>
    </row>
    <row r="93" spans="1:16" ht="20.399999999999999" x14ac:dyDescent="0.35">
      <c r="A93" s="260" t="str">
        <f>[1]Hoja1!B5985</f>
        <v/>
      </c>
      <c r="B93" s="469" t="str">
        <f>[1]Hoja1!C5985</f>
        <v>0723</v>
      </c>
      <c r="C93" s="383" t="str">
        <f>[1]Hoja1!D5985</f>
        <v>47732</v>
      </c>
      <c r="D93" s="381">
        <f>[1]Hoja1!E5985</f>
        <v>429442</v>
      </c>
      <c r="E93" s="381">
        <f>[1]Hoja1!F5985</f>
        <v>16</v>
      </c>
      <c r="F93" s="468">
        <f>[1]Hoja1!G5985</f>
        <v>2.85</v>
      </c>
      <c r="G93" s="468">
        <f>[1]Hoja1!H5985</f>
        <v>75</v>
      </c>
      <c r="H93" s="381">
        <f t="shared" si="4"/>
        <v>213.75</v>
      </c>
      <c r="I93" s="468"/>
      <c r="J93" s="392"/>
      <c r="K93" s="468">
        <f>[1]Hoja1!I5985</f>
        <v>2.85</v>
      </c>
      <c r="L93" s="392"/>
      <c r="M93" s="392"/>
      <c r="N93" s="392"/>
      <c r="O93" s="381"/>
      <c r="P93" s="381"/>
    </row>
    <row r="94" spans="1:16" s="95" customFormat="1" ht="20.399999999999999" x14ac:dyDescent="0.35">
      <c r="A94" s="17" t="str">
        <f>[1]Hoja1!B5986</f>
        <v/>
      </c>
      <c r="B94" s="381" t="str">
        <f>[1]Hoja1!C5986</f>
        <v>0731</v>
      </c>
      <c r="C94" s="381" t="str">
        <f>[1]Hoja1!D5986</f>
        <v>47732</v>
      </c>
      <c r="D94" s="381">
        <f>[1]Hoja1!E5986</f>
        <v>429442</v>
      </c>
      <c r="E94" s="381">
        <f>[1]Hoja1!F5986</f>
        <v>16</v>
      </c>
      <c r="F94" s="393">
        <f>[1]Hoja1!G5986</f>
        <v>2.5</v>
      </c>
      <c r="G94" s="381">
        <f>[1]Hoja1!H5986</f>
        <v>75</v>
      </c>
      <c r="H94" s="381">
        <f t="shared" si="4"/>
        <v>187.5</v>
      </c>
      <c r="I94" s="392"/>
      <c r="J94" s="392"/>
      <c r="K94" s="381">
        <f>[1]Hoja1!I5986</f>
        <v>2.5</v>
      </c>
      <c r="L94" s="392"/>
      <c r="M94" s="392"/>
      <c r="N94" s="392"/>
      <c r="O94" s="381"/>
      <c r="P94" s="381"/>
    </row>
    <row r="95" spans="1:16" s="95" customFormat="1" ht="20.399999999999999" x14ac:dyDescent="0.35">
      <c r="A95" s="261" t="str">
        <f>[1]Hoja1!B5987</f>
        <v/>
      </c>
      <c r="B95" s="381" t="str">
        <f>[1]Hoja1!C5987</f>
        <v>0733</v>
      </c>
      <c r="C95" s="381" t="str">
        <f>[1]Hoja1!D5987</f>
        <v>47732</v>
      </c>
      <c r="D95" s="381">
        <f>[1]Hoja1!E5987</f>
        <v>429442</v>
      </c>
      <c r="E95" s="381">
        <f>[1]Hoja1!F5987</f>
        <v>16</v>
      </c>
      <c r="F95" s="393">
        <f>[1]Hoja1!G5987</f>
        <v>2.42</v>
      </c>
      <c r="G95" s="381">
        <v>1250</v>
      </c>
      <c r="H95" s="381">
        <f t="shared" si="4"/>
        <v>3025</v>
      </c>
      <c r="I95" s="392"/>
      <c r="J95" s="392"/>
      <c r="K95" s="381">
        <f>[1]Hoja1!I5987</f>
        <v>2.42</v>
      </c>
      <c r="L95" s="392"/>
      <c r="M95" s="392"/>
      <c r="N95" s="392"/>
      <c r="O95" s="381"/>
      <c r="P95" s="381"/>
    </row>
    <row r="96" spans="1:16" s="95" customFormat="1" ht="20.399999999999999" x14ac:dyDescent="0.35">
      <c r="A96" s="261" t="str">
        <f>[1]Hoja1!B5988</f>
        <v/>
      </c>
      <c r="B96" s="381" t="str">
        <f>[1]Hoja1!C5988</f>
        <v>0735</v>
      </c>
      <c r="C96" s="381" t="str">
        <f>[1]Hoja1!D5988</f>
        <v>47732</v>
      </c>
      <c r="D96" s="381">
        <f>[1]Hoja1!E5988</f>
        <v>429442</v>
      </c>
      <c r="E96" s="381">
        <f>[1]Hoja1!F5988</f>
        <v>16</v>
      </c>
      <c r="F96" s="393">
        <f>[1]Hoja1!G5988</f>
        <v>3</v>
      </c>
      <c r="G96" s="381">
        <f>[1]Hoja1!H5988</f>
        <v>400</v>
      </c>
      <c r="H96" s="381">
        <f t="shared" si="4"/>
        <v>1200</v>
      </c>
      <c r="I96" s="392"/>
      <c r="J96" s="392"/>
      <c r="K96" s="381">
        <v>2</v>
      </c>
      <c r="L96" s="392"/>
      <c r="M96" s="392"/>
      <c r="N96" s="392"/>
      <c r="O96" s="381"/>
      <c r="P96" s="381"/>
    </row>
    <row r="97" spans="1:16" s="95" customFormat="1" ht="20.399999999999999" x14ac:dyDescent="0.35">
      <c r="A97" s="261" t="str">
        <f>[1]Hoja1!B5989</f>
        <v/>
      </c>
      <c r="B97" s="381" t="str">
        <f>[1]Hoja1!C5989</f>
        <v>0736</v>
      </c>
      <c r="C97" s="381" t="str">
        <f>[1]Hoja1!D5989</f>
        <v>47732</v>
      </c>
      <c r="D97" s="381">
        <f>[1]Hoja1!E5989</f>
        <v>429442</v>
      </c>
      <c r="E97" s="381">
        <f>[1]Hoja1!F5989</f>
        <v>16</v>
      </c>
      <c r="F97" s="393">
        <f>[1]Hoja1!G5989</f>
        <v>2.5</v>
      </c>
      <c r="G97" s="381">
        <f>[1]Hoja1!H5989</f>
        <v>500</v>
      </c>
      <c r="H97" s="381">
        <f t="shared" si="4"/>
        <v>1250</v>
      </c>
      <c r="I97" s="392"/>
      <c r="J97" s="392"/>
      <c r="K97" s="381">
        <f>[1]Hoja1!I5989</f>
        <v>2.5</v>
      </c>
      <c r="L97" s="392"/>
      <c r="M97" s="392"/>
      <c r="N97" s="392"/>
      <c r="O97" s="381"/>
      <c r="P97" s="381"/>
    </row>
    <row r="98" spans="1:16" s="95" customFormat="1" ht="20.399999999999999" x14ac:dyDescent="0.35">
      <c r="A98" s="261" t="str">
        <f>[1]Hoja1!B5990</f>
        <v/>
      </c>
      <c r="B98" s="381" t="str">
        <f>[1]Hoja1!C5990</f>
        <v>0738</v>
      </c>
      <c r="C98" s="381" t="str">
        <f>[1]Hoja1!D5990</f>
        <v>47732</v>
      </c>
      <c r="D98" s="381">
        <f>[1]Hoja1!E5990</f>
        <v>429442</v>
      </c>
      <c r="E98" s="381">
        <f>[1]Hoja1!F5990</f>
        <v>16</v>
      </c>
      <c r="F98" s="393">
        <f>[1]Hoja1!G5990</f>
        <v>2.5</v>
      </c>
      <c r="G98" s="381">
        <f>[1]Hoja1!H5990</f>
        <v>600</v>
      </c>
      <c r="H98" s="381">
        <f t="shared" si="4"/>
        <v>1500</v>
      </c>
      <c r="I98" s="392"/>
      <c r="J98" s="392"/>
      <c r="K98" s="381">
        <f>[1]Hoja1!I5990</f>
        <v>2.5</v>
      </c>
      <c r="L98" s="392"/>
      <c r="M98" s="392"/>
      <c r="N98" s="392"/>
      <c r="O98" s="381"/>
      <c r="P98" s="381"/>
    </row>
    <row r="99" spans="1:16" s="95" customFormat="1" ht="20.399999999999999" x14ac:dyDescent="0.35">
      <c r="A99" s="261" t="str">
        <f>[1]Hoja1!B5991</f>
        <v/>
      </c>
      <c r="B99" s="381" t="str">
        <f>[1]Hoja1!C5991</f>
        <v>0739</v>
      </c>
      <c r="C99" s="381" t="str">
        <f>[1]Hoja1!D5991</f>
        <v>47732</v>
      </c>
      <c r="D99" s="381">
        <f>[1]Hoja1!E5991</f>
        <v>429442</v>
      </c>
      <c r="E99" s="381">
        <f>[1]Hoja1!F5991</f>
        <v>16</v>
      </c>
      <c r="F99" s="393">
        <v>2</v>
      </c>
      <c r="G99" s="381">
        <f>[1]Hoja1!H5991</f>
        <v>91</v>
      </c>
      <c r="H99" s="381">
        <f t="shared" si="4"/>
        <v>182</v>
      </c>
      <c r="I99" s="392"/>
      <c r="J99" s="392"/>
      <c r="K99" s="381">
        <v>2</v>
      </c>
      <c r="L99" s="392"/>
      <c r="M99" s="392"/>
      <c r="N99" s="392"/>
      <c r="O99" s="381"/>
      <c r="P99" s="381"/>
    </row>
    <row r="100" spans="1:16" s="95" customFormat="1" ht="20.399999999999999" x14ac:dyDescent="0.35">
      <c r="A100" s="261" t="str">
        <f>[1]Hoja1!B5992</f>
        <v/>
      </c>
      <c r="B100" s="381" t="str">
        <f>[1]Hoja1!C5992</f>
        <v>0742</v>
      </c>
      <c r="C100" s="381" t="str">
        <f>[1]Hoja1!D5992</f>
        <v>47732</v>
      </c>
      <c r="D100" s="381">
        <f>[1]Hoja1!E5992</f>
        <v>429442</v>
      </c>
      <c r="E100" s="381">
        <f>[1]Hoja1!F5992</f>
        <v>16</v>
      </c>
      <c r="F100" s="393">
        <f>[1]Hoja1!G5992</f>
        <v>2</v>
      </c>
      <c r="G100" s="381">
        <f>[1]Hoja1!H5992</f>
        <v>750</v>
      </c>
      <c r="H100" s="381">
        <f t="shared" si="4"/>
        <v>1500</v>
      </c>
      <c r="I100" s="392"/>
      <c r="J100" s="392"/>
      <c r="K100" s="381">
        <f>[1]Hoja1!I5992</f>
        <v>2.6</v>
      </c>
      <c r="L100" s="392"/>
      <c r="M100" s="392"/>
      <c r="N100" s="392"/>
      <c r="O100" s="381"/>
      <c r="P100" s="381"/>
    </row>
    <row r="101" spans="1:16" s="95" customFormat="1" ht="20.399999999999999" x14ac:dyDescent="0.35">
      <c r="A101" s="261" t="str">
        <f>[1]Hoja1!B5993</f>
        <v/>
      </c>
      <c r="B101" s="381" t="str">
        <f>[1]Hoja1!C5993</f>
        <v>0744</v>
      </c>
      <c r="C101" s="381" t="str">
        <f>[1]Hoja1!D5993</f>
        <v>47732</v>
      </c>
      <c r="D101" s="381">
        <f>[1]Hoja1!E5993</f>
        <v>429442</v>
      </c>
      <c r="E101" s="381">
        <f>[1]Hoja1!F5993</f>
        <v>16</v>
      </c>
      <c r="F101" s="393">
        <v>2</v>
      </c>
      <c r="G101" s="381">
        <f>[1]Hoja1!H5993</f>
        <v>300</v>
      </c>
      <c r="H101" s="381">
        <f t="shared" si="4"/>
        <v>600</v>
      </c>
      <c r="I101" s="392"/>
      <c r="J101" s="392"/>
      <c r="K101" s="381">
        <v>2</v>
      </c>
      <c r="L101" s="392"/>
      <c r="M101" s="392"/>
      <c r="N101" s="392"/>
      <c r="O101" s="381"/>
      <c r="P101" s="381"/>
    </row>
    <row r="102" spans="1:16" s="95" customFormat="1" ht="20.399999999999999" x14ac:dyDescent="0.35">
      <c r="A102" s="261" t="str">
        <f>[1]Hoja1!B5994</f>
        <v/>
      </c>
      <c r="B102" s="381" t="str">
        <f>[1]Hoja1!C5994</f>
        <v>0745</v>
      </c>
      <c r="C102" s="381" t="str">
        <f>[1]Hoja1!D5994</f>
        <v>47732</v>
      </c>
      <c r="D102" s="381">
        <f>[1]Hoja1!E5994</f>
        <v>429442</v>
      </c>
      <c r="E102" s="381">
        <f>[1]Hoja1!F5994</f>
        <v>16</v>
      </c>
      <c r="F102" s="393">
        <f>[1]Hoja1!G5994</f>
        <v>2.5</v>
      </c>
      <c r="G102" s="381">
        <v>301</v>
      </c>
      <c r="H102" s="381">
        <f t="shared" si="4"/>
        <v>752.5</v>
      </c>
      <c r="I102" s="392"/>
      <c r="J102" s="392"/>
      <c r="K102" s="381">
        <f>[1]Hoja1!I5994</f>
        <v>2.5</v>
      </c>
      <c r="L102" s="392"/>
      <c r="M102" s="392"/>
      <c r="N102" s="392"/>
      <c r="O102" s="381"/>
      <c r="P102" s="381"/>
    </row>
    <row r="103" spans="1:16" s="95" customFormat="1" ht="20.399999999999999" x14ac:dyDescent="0.35">
      <c r="A103" s="261" t="str">
        <f>[1]Hoja1!B5995</f>
        <v/>
      </c>
      <c r="B103" s="381" t="str">
        <f>[1]Hoja1!C5995</f>
        <v>0747</v>
      </c>
      <c r="C103" s="381" t="str">
        <f>[1]Hoja1!D5995</f>
        <v>47732</v>
      </c>
      <c r="D103" s="381">
        <f>[1]Hoja1!E5995</f>
        <v>429442</v>
      </c>
      <c r="E103" s="381">
        <f>[1]Hoja1!F5995</f>
        <v>16</v>
      </c>
      <c r="F103" s="393">
        <f>[1]Hoja1!G5995</f>
        <v>2</v>
      </c>
      <c r="G103" s="381">
        <v>100</v>
      </c>
      <c r="H103" s="381">
        <f t="shared" si="4"/>
        <v>200</v>
      </c>
      <c r="I103" s="392"/>
      <c r="J103" s="392"/>
      <c r="K103" s="381">
        <f>[1]Hoja1!I5995</f>
        <v>2</v>
      </c>
      <c r="L103" s="392"/>
      <c r="M103" s="392"/>
      <c r="N103" s="392"/>
      <c r="O103" s="381"/>
      <c r="P103" s="381"/>
    </row>
    <row r="104" spans="1:16" s="95" customFormat="1" ht="20.399999999999999" x14ac:dyDescent="0.35">
      <c r="A104" s="261" t="s">
        <v>18</v>
      </c>
      <c r="B104" s="381"/>
      <c r="C104" s="381"/>
      <c r="D104" s="381"/>
      <c r="E104" s="381"/>
      <c r="F104" s="393"/>
      <c r="G104" s="381"/>
      <c r="H104" s="381"/>
      <c r="I104" s="392"/>
      <c r="J104" s="392"/>
      <c r="K104" s="393"/>
      <c r="L104" s="392"/>
      <c r="M104" s="392"/>
      <c r="N104" s="392"/>
      <c r="O104" s="381"/>
      <c r="P104" s="381"/>
    </row>
    <row r="105" spans="1:16" s="95" customFormat="1" ht="30" customHeight="1" x14ac:dyDescent="0.4">
      <c r="A105" s="381">
        <v>516</v>
      </c>
      <c r="B105" s="467" t="str">
        <f>[1]Hoja1!C5996</f>
        <v>Clavos de 1-1/2" pulgadas</v>
      </c>
      <c r="C105" s="381" t="str">
        <f>[1]Hoja1!D5996</f>
        <v/>
      </c>
      <c r="D105" s="381"/>
      <c r="E105" s="381"/>
      <c r="F105" s="386">
        <f>GEOMEAN(F106:F119)</f>
        <v>2.1806038610053173</v>
      </c>
      <c r="G105" s="386">
        <f>SUM(G106:G119)</f>
        <v>2034</v>
      </c>
      <c r="H105" s="386">
        <f>SUM(H106:H119)</f>
        <v>4334.5</v>
      </c>
      <c r="I105" s="386">
        <f>(H105/($H$53)*100)</f>
        <v>0.49662495536447876</v>
      </c>
      <c r="J105" s="392"/>
      <c r="K105" s="386">
        <f>GEOMEAN(K106:K119)</f>
        <v>2.2050385671351278</v>
      </c>
      <c r="L105" s="392"/>
      <c r="M105" s="392"/>
      <c r="N105" s="392"/>
      <c r="O105" s="381"/>
      <c r="P105" s="381"/>
    </row>
    <row r="106" spans="1:16" s="95" customFormat="1" ht="20.399999999999999" x14ac:dyDescent="0.35">
      <c r="A106" s="261" t="str">
        <f>[1]Hoja1!B5997</f>
        <v/>
      </c>
      <c r="B106" s="381" t="str">
        <f>[1]Hoja1!C5997</f>
        <v>0702</v>
      </c>
      <c r="C106" s="381" t="str">
        <f>[1]Hoja1!D5997</f>
        <v>47732</v>
      </c>
      <c r="D106" s="381">
        <f>[1]Hoja1!E5997</f>
        <v>370914</v>
      </c>
      <c r="E106" s="381">
        <f>[1]Hoja1!F5997</f>
        <v>16</v>
      </c>
      <c r="F106" s="393">
        <f>[1]Hoja1!G5997</f>
        <v>1.8</v>
      </c>
      <c r="G106" s="381">
        <f>[1]Hoja1!H5997</f>
        <v>15</v>
      </c>
      <c r="H106" s="381">
        <f t="shared" ref="H106:H119" si="5">F106*G106</f>
        <v>27</v>
      </c>
      <c r="I106" s="392"/>
      <c r="J106" s="392"/>
      <c r="K106" s="381">
        <f>[1]Hoja1!I5997</f>
        <v>1.8</v>
      </c>
      <c r="L106" s="392"/>
      <c r="M106" s="392"/>
      <c r="N106" s="392"/>
      <c r="O106" s="381"/>
      <c r="P106" s="381"/>
    </row>
    <row r="107" spans="1:16" s="95" customFormat="1" ht="20.399999999999999" x14ac:dyDescent="0.35">
      <c r="A107" s="261" t="str">
        <f>[1]Hoja1!B5998</f>
        <v/>
      </c>
      <c r="B107" s="381" t="str">
        <f>[1]Hoja1!C5998</f>
        <v>0706</v>
      </c>
      <c r="C107" s="381" t="str">
        <f>[1]Hoja1!D5998</f>
        <v>47732</v>
      </c>
      <c r="D107" s="381">
        <f>[1]Hoja1!E5998</f>
        <v>370914</v>
      </c>
      <c r="E107" s="381">
        <f>[1]Hoja1!F5998</f>
        <v>16</v>
      </c>
      <c r="F107" s="393">
        <f>[1]Hoja1!G5998</f>
        <v>2</v>
      </c>
      <c r="G107" s="381">
        <f>[1]Hoja1!H5998</f>
        <v>800</v>
      </c>
      <c r="H107" s="381">
        <f t="shared" si="5"/>
        <v>1600</v>
      </c>
      <c r="I107" s="392"/>
      <c r="J107" s="392"/>
      <c r="K107" s="381">
        <f>[1]Hoja1!I5998</f>
        <v>2</v>
      </c>
      <c r="L107" s="392"/>
      <c r="M107" s="392"/>
      <c r="N107" s="392"/>
      <c r="O107" s="381"/>
      <c r="P107" s="381"/>
    </row>
    <row r="108" spans="1:16" s="95" customFormat="1" ht="20.399999999999999" x14ac:dyDescent="0.35">
      <c r="A108" s="261" t="str">
        <f>[1]Hoja1!B5999</f>
        <v/>
      </c>
      <c r="B108" s="381" t="str">
        <f>[1]Hoja1!C5999</f>
        <v>0710</v>
      </c>
      <c r="C108" s="381" t="str">
        <f>[1]Hoja1!D5999</f>
        <v>47732</v>
      </c>
      <c r="D108" s="381">
        <f>[1]Hoja1!E5999</f>
        <v>370914</v>
      </c>
      <c r="E108" s="381">
        <f>[1]Hoja1!F5999</f>
        <v>16</v>
      </c>
      <c r="F108" s="393">
        <v>2.2000000000000002</v>
      </c>
      <c r="G108" s="381">
        <v>100</v>
      </c>
      <c r="H108" s="381">
        <f t="shared" si="5"/>
        <v>220.00000000000003</v>
      </c>
      <c r="I108" s="392"/>
      <c r="J108" s="392"/>
      <c r="K108" s="381">
        <v>2.25</v>
      </c>
      <c r="L108" s="392"/>
      <c r="M108" s="392"/>
      <c r="N108" s="392"/>
      <c r="O108" s="381"/>
      <c r="P108" s="381"/>
    </row>
    <row r="109" spans="1:16" s="95" customFormat="1" ht="20.399999999999999" x14ac:dyDescent="0.35">
      <c r="A109" s="261" t="str">
        <f>[1]Hoja1!B6000</f>
        <v/>
      </c>
      <c r="B109" s="381" t="str">
        <f>[1]Hoja1!C6000</f>
        <v>0712</v>
      </c>
      <c r="C109" s="381" t="str">
        <f>[1]Hoja1!D6000</f>
        <v>46631</v>
      </c>
      <c r="D109" s="381">
        <f>[1]Hoja1!E6000</f>
        <v>370914</v>
      </c>
      <c r="E109" s="381">
        <f>[1]Hoja1!F6000</f>
        <v>16</v>
      </c>
      <c r="F109" s="393">
        <v>2</v>
      </c>
      <c r="G109" s="381">
        <v>200</v>
      </c>
      <c r="H109" s="381">
        <f t="shared" si="5"/>
        <v>400</v>
      </c>
      <c r="I109" s="392"/>
      <c r="J109" s="392"/>
      <c r="K109" s="381">
        <v>2.4</v>
      </c>
      <c r="L109" s="392"/>
      <c r="M109" s="392"/>
      <c r="N109" s="392"/>
      <c r="O109" s="381"/>
      <c r="P109" s="381"/>
    </row>
    <row r="110" spans="1:16" s="95" customFormat="1" ht="20.399999999999999" x14ac:dyDescent="0.35">
      <c r="A110" s="261" t="str">
        <f>[1]Hoja1!B6001</f>
        <v/>
      </c>
      <c r="B110" s="381" t="str">
        <f>[1]Hoja1!C6001</f>
        <v>0714</v>
      </c>
      <c r="C110" s="381" t="str">
        <f>[1]Hoja1!D6001</f>
        <v>46631</v>
      </c>
      <c r="D110" s="381">
        <f>[1]Hoja1!E6001</f>
        <v>370914</v>
      </c>
      <c r="E110" s="381">
        <f>[1]Hoja1!F6001</f>
        <v>16</v>
      </c>
      <c r="F110" s="393">
        <v>2.25</v>
      </c>
      <c r="G110" s="381">
        <f>[1]Hoja1!H6001</f>
        <v>100</v>
      </c>
      <c r="H110" s="381">
        <f t="shared" si="5"/>
        <v>225</v>
      </c>
      <c r="I110" s="392"/>
      <c r="J110" s="392"/>
      <c r="K110" s="381">
        <f>[1]Hoja1!I6001</f>
        <v>2</v>
      </c>
      <c r="L110" s="392"/>
      <c r="M110" s="392"/>
      <c r="N110" s="392"/>
      <c r="O110" s="381"/>
      <c r="P110" s="381"/>
    </row>
    <row r="111" spans="1:16" s="95" customFormat="1" ht="20.399999999999999" x14ac:dyDescent="0.35">
      <c r="A111" s="261" t="str">
        <f>[1]Hoja1!B6002</f>
        <v/>
      </c>
      <c r="B111" s="381" t="str">
        <f>[1]Hoja1!C6002</f>
        <v>0715</v>
      </c>
      <c r="C111" s="381" t="str">
        <f>[1]Hoja1!D6002</f>
        <v>46631</v>
      </c>
      <c r="D111" s="381">
        <f>[1]Hoja1!E6002</f>
        <v>370914</v>
      </c>
      <c r="E111" s="381">
        <f>[1]Hoja1!F6002</f>
        <v>16</v>
      </c>
      <c r="F111" s="393">
        <v>2</v>
      </c>
      <c r="G111" s="381">
        <v>100</v>
      </c>
      <c r="H111" s="381">
        <f t="shared" si="5"/>
        <v>200</v>
      </c>
      <c r="I111" s="392"/>
      <c r="J111" s="392"/>
      <c r="K111" s="381">
        <v>2</v>
      </c>
      <c r="L111" s="392"/>
      <c r="M111" s="392"/>
      <c r="N111" s="392"/>
      <c r="O111" s="381"/>
      <c r="P111" s="381"/>
    </row>
    <row r="112" spans="1:16" s="95" customFormat="1" ht="20.399999999999999" x14ac:dyDescent="0.35">
      <c r="A112" s="261" t="str">
        <f>[1]Hoja1!B6003</f>
        <v/>
      </c>
      <c r="B112" s="381" t="str">
        <f>[1]Hoja1!C6003</f>
        <v>0716</v>
      </c>
      <c r="C112" s="381" t="str">
        <f>[1]Hoja1!D6003</f>
        <v>47732</v>
      </c>
      <c r="D112" s="381">
        <f>[1]Hoja1!E6003</f>
        <v>370914</v>
      </c>
      <c r="E112" s="381">
        <f>[1]Hoja1!F6003</f>
        <v>16</v>
      </c>
      <c r="F112" s="393">
        <v>2.1</v>
      </c>
      <c r="G112" s="381">
        <f>[1]Hoja1!H6003</f>
        <v>50</v>
      </c>
      <c r="H112" s="381">
        <f t="shared" si="5"/>
        <v>105</v>
      </c>
      <c r="I112" s="392"/>
      <c r="J112" s="392"/>
      <c r="K112" s="381">
        <v>2.35</v>
      </c>
      <c r="L112" s="392"/>
      <c r="M112" s="392"/>
      <c r="N112" s="392"/>
      <c r="O112" s="381"/>
      <c r="P112" s="381"/>
    </row>
    <row r="113" spans="1:16" ht="20.399999999999999" x14ac:dyDescent="0.35">
      <c r="A113" s="261" t="str">
        <f>[1]Hoja1!B6004</f>
        <v/>
      </c>
      <c r="B113" s="381" t="str">
        <f>[1]Hoja1!C6004</f>
        <v>0717</v>
      </c>
      <c r="C113" s="381" t="str">
        <f>[1]Hoja1!D6004</f>
        <v>47732</v>
      </c>
      <c r="D113" s="381">
        <f>[1]Hoja1!E6004</f>
        <v>370914</v>
      </c>
      <c r="E113" s="381">
        <f>[1]Hoja1!F6004</f>
        <v>16</v>
      </c>
      <c r="F113" s="393">
        <f>[1]Hoja1!G6004</f>
        <v>2</v>
      </c>
      <c r="G113" s="381">
        <v>100</v>
      </c>
      <c r="H113" s="381">
        <f t="shared" si="5"/>
        <v>200</v>
      </c>
      <c r="I113" s="381"/>
      <c r="J113" s="381"/>
      <c r="K113" s="381">
        <f>[1]Hoja1!I6004</f>
        <v>2</v>
      </c>
      <c r="L113" s="381"/>
      <c r="M113" s="381"/>
      <c r="N113" s="381"/>
      <c r="O113" s="381"/>
      <c r="P113" s="381"/>
    </row>
    <row r="114" spans="1:16" s="260" customFormat="1" ht="20.399999999999999" x14ac:dyDescent="0.35">
      <c r="A114" s="261" t="str">
        <f>[1]Hoja1!B6005</f>
        <v/>
      </c>
      <c r="B114" s="381" t="str">
        <f>[1]Hoja1!C6005</f>
        <v>0721</v>
      </c>
      <c r="C114" s="381" t="str">
        <f>[1]Hoja1!D6005</f>
        <v>47732</v>
      </c>
      <c r="D114" s="381">
        <f>[1]Hoja1!E6005</f>
        <v>370914</v>
      </c>
      <c r="E114" s="381">
        <f>[1]Hoja1!F6005</f>
        <v>16</v>
      </c>
      <c r="F114" s="393">
        <v>2.35</v>
      </c>
      <c r="G114" s="381">
        <f>[1]Hoja1!H6005</f>
        <v>100</v>
      </c>
      <c r="H114" s="381">
        <f t="shared" si="5"/>
        <v>235</v>
      </c>
      <c r="I114" s="381"/>
      <c r="J114" s="381"/>
      <c r="K114" s="381">
        <v>2.25</v>
      </c>
      <c r="L114" s="381"/>
      <c r="M114" s="381"/>
      <c r="N114" s="381"/>
      <c r="O114" s="381"/>
      <c r="P114" s="381"/>
    </row>
    <row r="115" spans="1:16" s="260" customFormat="1" ht="20.399999999999999" x14ac:dyDescent="0.35">
      <c r="A115" s="261" t="str">
        <f>[1]Hoja1!B6006</f>
        <v/>
      </c>
      <c r="B115" s="381" t="str">
        <f>[1]Hoja1!C6006</f>
        <v>0722</v>
      </c>
      <c r="C115" s="381" t="str">
        <f>[1]Hoja1!D6006</f>
        <v>47732</v>
      </c>
      <c r="D115" s="381">
        <f>[1]Hoja1!E6006</f>
        <v>370914</v>
      </c>
      <c r="E115" s="381">
        <f>[1]Hoja1!F6006</f>
        <v>16</v>
      </c>
      <c r="F115" s="393">
        <f>[1]Hoja1!G6006</f>
        <v>2</v>
      </c>
      <c r="G115" s="381">
        <v>100</v>
      </c>
      <c r="H115" s="381">
        <f t="shared" si="5"/>
        <v>200</v>
      </c>
      <c r="I115" s="381"/>
      <c r="J115" s="381"/>
      <c r="K115" s="381">
        <f>[1]Hoja1!I6006</f>
        <v>2</v>
      </c>
      <c r="L115" s="381"/>
      <c r="M115" s="381"/>
      <c r="N115" s="381"/>
      <c r="O115" s="381"/>
      <c r="P115" s="381"/>
    </row>
    <row r="116" spans="1:16" s="260" customFormat="1" ht="20.399999999999999" x14ac:dyDescent="0.35">
      <c r="A116" s="261" t="str">
        <f>[1]Hoja1!B6007</f>
        <v/>
      </c>
      <c r="B116" s="381" t="str">
        <f>[1]Hoja1!C6007</f>
        <v>0731</v>
      </c>
      <c r="C116" s="381" t="str">
        <f>[1]Hoja1!D6007</f>
        <v>47732</v>
      </c>
      <c r="D116" s="381">
        <f>[1]Hoja1!E6007</f>
        <v>370914</v>
      </c>
      <c r="E116" s="381">
        <f>[1]Hoja1!F6007</f>
        <v>16</v>
      </c>
      <c r="F116" s="393">
        <f>[1]Hoja1!G6007</f>
        <v>2.5</v>
      </c>
      <c r="G116" s="381">
        <f>[1]Hoja1!H6007</f>
        <v>18</v>
      </c>
      <c r="H116" s="381">
        <f t="shared" si="5"/>
        <v>45</v>
      </c>
      <c r="I116" s="381"/>
      <c r="J116" s="381"/>
      <c r="K116" s="381">
        <f>[1]Hoja1!I6007</f>
        <v>2.5</v>
      </c>
      <c r="L116" s="381"/>
      <c r="M116" s="381"/>
      <c r="N116" s="381"/>
      <c r="O116" s="381"/>
      <c r="P116" s="381"/>
    </row>
    <row r="117" spans="1:16" ht="20.399999999999999" x14ac:dyDescent="0.35">
      <c r="A117" s="261" t="str">
        <f>[1]Hoja1!B6008</f>
        <v/>
      </c>
      <c r="B117" s="381" t="str">
        <f>[1]Hoja1!C6008</f>
        <v>0738</v>
      </c>
      <c r="C117" s="470" t="str">
        <f>[1]Hoja1!D6008</f>
        <v>47732</v>
      </c>
      <c r="D117" s="381">
        <f>[1]Hoja1!E6008</f>
        <v>370914</v>
      </c>
      <c r="E117" s="381">
        <f>[1]Hoja1!F6008</f>
        <v>16</v>
      </c>
      <c r="F117" s="381">
        <v>2.5</v>
      </c>
      <c r="G117" s="381">
        <f>[1]Hoja1!H6008</f>
        <v>150</v>
      </c>
      <c r="H117" s="381">
        <f t="shared" si="5"/>
        <v>375</v>
      </c>
      <c r="I117" s="381"/>
      <c r="J117" s="381"/>
      <c r="K117" s="381">
        <v>2.5</v>
      </c>
      <c r="L117" s="381"/>
      <c r="M117" s="381"/>
      <c r="N117" s="381"/>
      <c r="O117" s="381"/>
      <c r="P117" s="381"/>
    </row>
    <row r="118" spans="1:16" s="96" customFormat="1" ht="20.399999999999999" x14ac:dyDescent="0.35">
      <c r="A118" s="17" t="str">
        <f>[1]Hoja1!B6009</f>
        <v/>
      </c>
      <c r="B118" s="469" t="str">
        <f>[1]Hoja1!C6009</f>
        <v>0745</v>
      </c>
      <c r="C118" s="470" t="str">
        <f>[1]Hoja1!D6009</f>
        <v>47732</v>
      </c>
      <c r="D118" s="381">
        <f>[1]Hoja1!E6009</f>
        <v>370914</v>
      </c>
      <c r="E118" s="381">
        <f>[1]Hoja1!F6009</f>
        <v>16</v>
      </c>
      <c r="F118" s="468">
        <f>[1]Hoja1!G6009</f>
        <v>2.5</v>
      </c>
      <c r="G118" s="468">
        <v>151</v>
      </c>
      <c r="H118" s="381">
        <f t="shared" si="5"/>
        <v>377.5</v>
      </c>
      <c r="I118" s="468"/>
      <c r="J118" s="392"/>
      <c r="K118" s="468">
        <f>[1]Hoja1!I6009</f>
        <v>2.5</v>
      </c>
      <c r="L118" s="392"/>
      <c r="M118" s="392"/>
      <c r="N118" s="392"/>
      <c r="O118" s="381"/>
      <c r="P118" s="381"/>
    </row>
    <row r="119" spans="1:16" ht="20.399999999999999" x14ac:dyDescent="0.35">
      <c r="A119" s="96" t="str">
        <f>[1]Hoja1!B6010</f>
        <v/>
      </c>
      <c r="B119" s="381" t="str">
        <f>[1]Hoja1!C6010</f>
        <v>0747</v>
      </c>
      <c r="C119" s="381" t="str">
        <f>[1]Hoja1!D6010</f>
        <v>47732</v>
      </c>
      <c r="D119" s="381">
        <f>[1]Hoja1!E6010</f>
        <v>370914</v>
      </c>
      <c r="E119" s="381">
        <f>[1]Hoja1!F6010</f>
        <v>16</v>
      </c>
      <c r="F119" s="393">
        <f>[1]Hoja1!G6010</f>
        <v>2.5</v>
      </c>
      <c r="G119" s="381">
        <v>50</v>
      </c>
      <c r="H119" s="381">
        <f t="shared" si="5"/>
        <v>125</v>
      </c>
      <c r="I119" s="381"/>
      <c r="J119" s="381"/>
      <c r="K119" s="381">
        <f>[1]Hoja1!I6010</f>
        <v>2.5</v>
      </c>
      <c r="L119" s="381"/>
      <c r="M119" s="381"/>
      <c r="N119" s="381"/>
      <c r="O119" s="381"/>
      <c r="P119" s="381"/>
    </row>
    <row r="120" spans="1:16" s="155" customFormat="1" ht="20.399999999999999" x14ac:dyDescent="0.35">
      <c r="A120" s="262" t="s">
        <v>18</v>
      </c>
      <c r="B120" s="381"/>
      <c r="C120" s="381"/>
      <c r="D120" s="381"/>
      <c r="E120" s="381"/>
      <c r="F120" s="393"/>
      <c r="G120" s="381"/>
      <c r="H120" s="381"/>
      <c r="I120" s="381"/>
      <c r="J120" s="381"/>
      <c r="K120" s="393"/>
      <c r="L120" s="381"/>
      <c r="M120" s="381"/>
      <c r="N120" s="381"/>
      <c r="O120" s="381"/>
      <c r="P120" s="381"/>
    </row>
    <row r="121" spans="1:16" s="261" customFormat="1" ht="30" customHeight="1" x14ac:dyDescent="0.4">
      <c r="A121" s="381">
        <v>517</v>
      </c>
      <c r="B121" s="467" t="str">
        <f>[1]Hoja1!C6011</f>
        <v>Clavos de 4"</v>
      </c>
      <c r="C121" s="381" t="str">
        <f>[1]Hoja1!D6011</f>
        <v/>
      </c>
      <c r="D121" s="381"/>
      <c r="E121" s="381"/>
      <c r="F121" s="386">
        <f>GEOMEAN(F122:F137)</f>
        <v>2.2656098759060264</v>
      </c>
      <c r="G121" s="386">
        <f>SUM(G122:G137)</f>
        <v>1367</v>
      </c>
      <c r="H121" s="386">
        <f>SUM(H122:H137)</f>
        <v>3117.5</v>
      </c>
      <c r="I121" s="386">
        <f>(H121/($H$53)*100)</f>
        <v>0.35718728765688373</v>
      </c>
      <c r="J121" s="381"/>
      <c r="K121" s="386">
        <f>GEOMEAN(K122:K137)</f>
        <v>2.2016423888025787</v>
      </c>
      <c r="L121" s="381"/>
      <c r="M121" s="381"/>
      <c r="N121" s="381"/>
      <c r="O121" s="381"/>
      <c r="P121" s="381"/>
    </row>
    <row r="122" spans="1:16" s="261" customFormat="1" ht="20.399999999999999" x14ac:dyDescent="0.35">
      <c r="A122" s="262" t="str">
        <f>[1]Hoja1!B6012</f>
        <v/>
      </c>
      <c r="B122" s="381" t="str">
        <f>[1]Hoja1!C6012</f>
        <v>0701</v>
      </c>
      <c r="C122" s="381" t="str">
        <f>[1]Hoja1!D6012</f>
        <v>47732</v>
      </c>
      <c r="D122" s="381">
        <f>[1]Hoja1!E6012</f>
        <v>370914</v>
      </c>
      <c r="E122" s="381">
        <f>[1]Hoja1!F6012</f>
        <v>16</v>
      </c>
      <c r="F122" s="393">
        <v>2</v>
      </c>
      <c r="G122" s="381">
        <f>[1]Hoja1!H6012</f>
        <v>1</v>
      </c>
      <c r="H122" s="381">
        <f>F122*G122</f>
        <v>2</v>
      </c>
      <c r="I122" s="381"/>
      <c r="J122" s="381"/>
      <c r="K122" s="381">
        <v>2</v>
      </c>
      <c r="L122" s="381"/>
      <c r="M122" s="381"/>
      <c r="N122" s="381"/>
      <c r="O122" s="381"/>
      <c r="P122" s="381"/>
    </row>
    <row r="123" spans="1:16" s="261" customFormat="1" ht="20.399999999999999" x14ac:dyDescent="0.35">
      <c r="A123" s="262" t="str">
        <f>[1]Hoja1!B6013</f>
        <v/>
      </c>
      <c r="B123" s="381" t="str">
        <f>[1]Hoja1!C6013</f>
        <v>0702</v>
      </c>
      <c r="C123" s="381" t="str">
        <f>[1]Hoja1!D6013</f>
        <v>47732</v>
      </c>
      <c r="D123" s="381">
        <f>[1]Hoja1!E6013</f>
        <v>370914</v>
      </c>
      <c r="E123" s="381">
        <f>[1]Hoja1!F6013</f>
        <v>16</v>
      </c>
      <c r="F123" s="393">
        <v>2.15</v>
      </c>
      <c r="G123" s="381">
        <f>[1]Hoja1!H6013</f>
        <v>20</v>
      </c>
      <c r="H123" s="381">
        <f t="shared" ref="H123:H137" si="6">F123*G123</f>
        <v>43</v>
      </c>
      <c r="I123" s="381"/>
      <c r="J123" s="381"/>
      <c r="K123" s="381">
        <v>2.25</v>
      </c>
      <c r="L123" s="381"/>
      <c r="M123" s="381"/>
      <c r="N123" s="381"/>
      <c r="O123" s="381"/>
      <c r="P123" s="381"/>
    </row>
    <row r="124" spans="1:16" s="261" customFormat="1" ht="20.399999999999999" x14ac:dyDescent="0.35">
      <c r="A124" s="262" t="str">
        <f>[1]Hoja1!B6014</f>
        <v/>
      </c>
      <c r="B124" s="381" t="str">
        <f>[1]Hoja1!C6014</f>
        <v>0706</v>
      </c>
      <c r="C124" s="381" t="str">
        <f>[1]Hoja1!D6014</f>
        <v>47732</v>
      </c>
      <c r="D124" s="381">
        <f>[1]Hoja1!E6014</f>
        <v>370914</v>
      </c>
      <c r="E124" s="381">
        <f>[1]Hoja1!F6014</f>
        <v>16</v>
      </c>
      <c r="F124" s="393">
        <f>[1]Hoja1!G6014</f>
        <v>2</v>
      </c>
      <c r="G124" s="381">
        <f>[1]Hoja1!H6014</f>
        <v>5</v>
      </c>
      <c r="H124" s="381">
        <f t="shared" si="6"/>
        <v>10</v>
      </c>
      <c r="I124" s="381"/>
      <c r="J124" s="381"/>
      <c r="K124" s="381">
        <f>[1]Hoja1!I6014</f>
        <v>2</v>
      </c>
      <c r="L124" s="381"/>
      <c r="M124" s="381"/>
      <c r="N124" s="381"/>
      <c r="O124" s="381"/>
      <c r="P124" s="381"/>
    </row>
    <row r="125" spans="1:16" s="261" customFormat="1" ht="20.399999999999999" x14ac:dyDescent="0.35">
      <c r="A125" s="262" t="str">
        <f>[1]Hoja1!B6015</f>
        <v/>
      </c>
      <c r="B125" s="381" t="str">
        <f>[1]Hoja1!C6015</f>
        <v>0709</v>
      </c>
      <c r="C125" s="381" t="str">
        <f>[1]Hoja1!D6015</f>
        <v>47732</v>
      </c>
      <c r="D125" s="381">
        <f>[1]Hoja1!E6015</f>
        <v>370914</v>
      </c>
      <c r="E125" s="381">
        <v>16</v>
      </c>
      <c r="F125" s="393">
        <f>[1]Hoja1!G6015</f>
        <v>2</v>
      </c>
      <c r="G125" s="381">
        <f>[1]Hoja1!H6015</f>
        <v>100</v>
      </c>
      <c r="H125" s="381">
        <f t="shared" si="6"/>
        <v>200</v>
      </c>
      <c r="I125" s="381"/>
      <c r="J125" s="381"/>
      <c r="K125" s="381">
        <f>[1]Hoja1!I6015</f>
        <v>2</v>
      </c>
      <c r="L125" s="381"/>
      <c r="M125" s="381"/>
      <c r="N125" s="381"/>
      <c r="O125" s="381"/>
      <c r="P125" s="381"/>
    </row>
    <row r="126" spans="1:16" s="261" customFormat="1" ht="20.399999999999999" x14ac:dyDescent="0.35">
      <c r="A126" s="262" t="str">
        <f>[1]Hoja1!B6016</f>
        <v/>
      </c>
      <c r="B126" s="381" t="str">
        <f>[1]Hoja1!C6016</f>
        <v>0710</v>
      </c>
      <c r="C126" s="381" t="str">
        <f>[1]Hoja1!D6016</f>
        <v>47732</v>
      </c>
      <c r="D126" s="381">
        <f>[1]Hoja1!E6016</f>
        <v>370914</v>
      </c>
      <c r="E126" s="381">
        <f>[1]Hoja1!F6016</f>
        <v>16</v>
      </c>
      <c r="F126" s="393">
        <f>[1]Hoja1!G6016</f>
        <v>2</v>
      </c>
      <c r="G126" s="381">
        <v>100</v>
      </c>
      <c r="H126" s="381">
        <f t="shared" si="6"/>
        <v>200</v>
      </c>
      <c r="I126" s="381"/>
      <c r="J126" s="381"/>
      <c r="K126" s="381">
        <f>[1]Hoja1!I6016</f>
        <v>2</v>
      </c>
      <c r="L126" s="381"/>
      <c r="M126" s="381"/>
      <c r="N126" s="381"/>
      <c r="O126" s="381"/>
      <c r="P126" s="381"/>
    </row>
    <row r="127" spans="1:16" s="261" customFormat="1" ht="20.399999999999999" x14ac:dyDescent="0.35">
      <c r="A127" s="262" t="str">
        <f>[1]Hoja1!B6017</f>
        <v/>
      </c>
      <c r="B127" s="381" t="str">
        <f>[1]Hoja1!C6017</f>
        <v>0712</v>
      </c>
      <c r="C127" s="381" t="str">
        <f>[1]Hoja1!D6017</f>
        <v>46631</v>
      </c>
      <c r="D127" s="381">
        <f>[1]Hoja1!E6017</f>
        <v>370914</v>
      </c>
      <c r="E127" s="381">
        <f>[1]Hoja1!F6017</f>
        <v>16</v>
      </c>
      <c r="F127" s="393">
        <f>[1]Hoja1!G6017</f>
        <v>1.8</v>
      </c>
      <c r="G127" s="381">
        <v>200</v>
      </c>
      <c r="H127" s="381">
        <f t="shared" si="6"/>
        <v>360</v>
      </c>
      <c r="I127" s="381"/>
      <c r="J127" s="381"/>
      <c r="K127" s="381">
        <f>[1]Hoja1!I6017</f>
        <v>1.8</v>
      </c>
      <c r="L127" s="381"/>
      <c r="M127" s="381"/>
      <c r="N127" s="381"/>
      <c r="O127" s="381"/>
      <c r="P127" s="381"/>
    </row>
    <row r="128" spans="1:16" s="261" customFormat="1" ht="20.399999999999999" x14ac:dyDescent="0.35">
      <c r="A128" s="262" t="str">
        <f>[1]Hoja1!B6018</f>
        <v/>
      </c>
      <c r="B128" s="381" t="str">
        <f>[1]Hoja1!C6018</f>
        <v>0714</v>
      </c>
      <c r="C128" s="381" t="str">
        <f>[1]Hoja1!D6018</f>
        <v>46631</v>
      </c>
      <c r="D128" s="381">
        <f>[1]Hoja1!E6018</f>
        <v>370914</v>
      </c>
      <c r="E128" s="381">
        <f>[1]Hoja1!F6018</f>
        <v>16</v>
      </c>
      <c r="F128" s="393">
        <f>[1]Hoja1!G6018</f>
        <v>2.5</v>
      </c>
      <c r="G128" s="381">
        <f>[1]Hoja1!H6018</f>
        <v>100</v>
      </c>
      <c r="H128" s="381">
        <f t="shared" si="6"/>
        <v>250</v>
      </c>
      <c r="I128" s="381"/>
      <c r="J128" s="381"/>
      <c r="K128" s="381">
        <f>[1]Hoja1!I6018</f>
        <v>2.5</v>
      </c>
      <c r="L128" s="381"/>
      <c r="M128" s="381"/>
      <c r="N128" s="381"/>
      <c r="O128" s="381"/>
      <c r="P128" s="381"/>
    </row>
    <row r="129" spans="1:16" s="261" customFormat="1" ht="20.399999999999999" x14ac:dyDescent="0.35">
      <c r="A129" s="262" t="str">
        <f>[1]Hoja1!B6019</f>
        <v/>
      </c>
      <c r="B129" s="381" t="str">
        <f>[1]Hoja1!C6019</f>
        <v>0715</v>
      </c>
      <c r="C129" s="381" t="str">
        <f>[1]Hoja1!D6019</f>
        <v>46631</v>
      </c>
      <c r="D129" s="381">
        <f>[1]Hoja1!E6019</f>
        <v>370914</v>
      </c>
      <c r="E129" s="381">
        <f>[1]Hoja1!F6019</f>
        <v>16</v>
      </c>
      <c r="F129" s="393">
        <v>2.25</v>
      </c>
      <c r="G129" s="381">
        <v>200</v>
      </c>
      <c r="H129" s="381">
        <f t="shared" si="6"/>
        <v>450</v>
      </c>
      <c r="I129" s="381"/>
      <c r="J129" s="381"/>
      <c r="K129" s="381">
        <v>2.25</v>
      </c>
      <c r="L129" s="381"/>
      <c r="M129" s="381"/>
      <c r="N129" s="381"/>
      <c r="O129" s="381"/>
      <c r="P129" s="381"/>
    </row>
    <row r="130" spans="1:16" s="262" customFormat="1" ht="20.399999999999999" x14ac:dyDescent="0.35">
      <c r="A130" s="262" t="str">
        <f>[1]Hoja1!B6020</f>
        <v/>
      </c>
      <c r="B130" s="381" t="str">
        <f>[1]Hoja1!C6020</f>
        <v>0717</v>
      </c>
      <c r="C130" s="381" t="str">
        <f>[1]Hoja1!D6020</f>
        <v>47732</v>
      </c>
      <c r="D130" s="381">
        <f>[1]Hoja1!E6020</f>
        <v>370914</v>
      </c>
      <c r="E130" s="381">
        <f>[1]Hoja1!F6020</f>
        <v>16</v>
      </c>
      <c r="F130" s="393">
        <f>[1]Hoja1!G6020</f>
        <v>2</v>
      </c>
      <c r="G130" s="381">
        <v>100</v>
      </c>
      <c r="H130" s="381">
        <f t="shared" si="6"/>
        <v>200</v>
      </c>
      <c r="I130" s="381"/>
      <c r="J130" s="381"/>
      <c r="K130" s="381">
        <f>[1]Hoja1!I6020</f>
        <v>2</v>
      </c>
      <c r="L130" s="381"/>
      <c r="M130" s="381"/>
      <c r="N130" s="381"/>
      <c r="O130" s="381"/>
      <c r="P130" s="381"/>
    </row>
    <row r="131" spans="1:16" s="262" customFormat="1" ht="20.399999999999999" x14ac:dyDescent="0.35">
      <c r="A131" s="262" t="str">
        <f>[1]Hoja1!B6021</f>
        <v/>
      </c>
      <c r="B131" s="469" t="str">
        <f>[1]Hoja1!C6021</f>
        <v>0721</v>
      </c>
      <c r="C131" s="470" t="str">
        <f>[1]Hoja1!D6021</f>
        <v>47732</v>
      </c>
      <c r="D131" s="381">
        <f>[1]Hoja1!E6021</f>
        <v>370914</v>
      </c>
      <c r="E131" s="381">
        <f>[1]Hoja1!F6021</f>
        <v>16</v>
      </c>
      <c r="F131" s="468">
        <v>2.2999999999999998</v>
      </c>
      <c r="G131" s="468">
        <f>[1]Hoja1!H6021</f>
        <v>100</v>
      </c>
      <c r="H131" s="381">
        <f t="shared" si="6"/>
        <v>229.99999999999997</v>
      </c>
      <c r="I131" s="392"/>
      <c r="J131" s="392"/>
      <c r="K131" s="468">
        <v>2.2999999999999998</v>
      </c>
      <c r="L131" s="392"/>
      <c r="M131" s="392"/>
      <c r="N131" s="392"/>
      <c r="O131" s="381"/>
      <c r="P131" s="381"/>
    </row>
    <row r="132" spans="1:16" s="262" customFormat="1" ht="20.399999999999999" x14ac:dyDescent="0.35">
      <c r="A132" s="262" t="str">
        <f>[1]Hoja1!B6022</f>
        <v/>
      </c>
      <c r="B132" s="381" t="str">
        <f>[1]Hoja1!C6022</f>
        <v>0722</v>
      </c>
      <c r="C132" s="381" t="str">
        <f>[1]Hoja1!D6022</f>
        <v>47732</v>
      </c>
      <c r="D132" s="381">
        <f>[1]Hoja1!E6022</f>
        <v>370914</v>
      </c>
      <c r="E132" s="381">
        <f>[1]Hoja1!F6022</f>
        <v>16</v>
      </c>
      <c r="F132" s="393">
        <v>2.5</v>
      </c>
      <c r="G132" s="381">
        <v>50</v>
      </c>
      <c r="H132" s="381">
        <f t="shared" si="6"/>
        <v>125</v>
      </c>
      <c r="I132" s="381"/>
      <c r="J132" s="381"/>
      <c r="K132" s="381">
        <v>2.5</v>
      </c>
      <c r="L132" s="381"/>
      <c r="M132" s="381"/>
      <c r="N132" s="381"/>
      <c r="O132" s="381"/>
      <c r="P132" s="381"/>
    </row>
    <row r="133" spans="1:16" s="262" customFormat="1" ht="20.399999999999999" x14ac:dyDescent="0.35">
      <c r="A133" s="263" t="str">
        <f>[1]Hoja1!B6023</f>
        <v/>
      </c>
      <c r="B133" s="381" t="str">
        <f>[1]Hoja1!C6023</f>
        <v>0731</v>
      </c>
      <c r="C133" s="381" t="str">
        <f>[1]Hoja1!D6023</f>
        <v>47732</v>
      </c>
      <c r="D133" s="381">
        <f>[1]Hoja1!E6023</f>
        <v>370914</v>
      </c>
      <c r="E133" s="381">
        <f>[1]Hoja1!F6023</f>
        <v>16</v>
      </c>
      <c r="F133" s="393">
        <f>[1]Hoja1!G6023</f>
        <v>2.5</v>
      </c>
      <c r="G133" s="381">
        <f>[1]Hoja1!H6023</f>
        <v>20</v>
      </c>
      <c r="H133" s="381">
        <f t="shared" si="6"/>
        <v>50</v>
      </c>
      <c r="I133" s="381"/>
      <c r="J133" s="381"/>
      <c r="K133" s="381">
        <f>[1]Hoja1!I6023</f>
        <v>2.5</v>
      </c>
      <c r="L133" s="381"/>
      <c r="M133" s="381"/>
      <c r="N133" s="381"/>
      <c r="O133" s="381"/>
      <c r="P133" s="381"/>
    </row>
    <row r="134" spans="1:16" s="262" customFormat="1" ht="20.399999999999999" x14ac:dyDescent="0.35">
      <c r="A134" s="263" t="str">
        <f>[1]Hoja1!B6024</f>
        <v/>
      </c>
      <c r="B134" s="381" t="str">
        <f>[1]Hoja1!C6024</f>
        <v>0738</v>
      </c>
      <c r="C134" s="381" t="str">
        <f>[1]Hoja1!D6024</f>
        <v>47732</v>
      </c>
      <c r="D134" s="381">
        <f>[1]Hoja1!E6024</f>
        <v>370914</v>
      </c>
      <c r="E134" s="381">
        <f>[1]Hoja1!F6024</f>
        <v>16</v>
      </c>
      <c r="F134" s="393">
        <f>[1]Hoja1!G6024</f>
        <v>2.2000000000000002</v>
      </c>
      <c r="G134" s="381">
        <f>[1]Hoja1!H6024</f>
        <v>100</v>
      </c>
      <c r="H134" s="381">
        <f t="shared" si="6"/>
        <v>220.00000000000003</v>
      </c>
      <c r="I134" s="381"/>
      <c r="J134" s="381"/>
      <c r="K134" s="381">
        <f>[1]Hoja1!I6024</f>
        <v>2.2000000000000002</v>
      </c>
      <c r="L134" s="381"/>
      <c r="M134" s="381"/>
      <c r="N134" s="381"/>
      <c r="O134" s="381"/>
      <c r="P134" s="381"/>
    </row>
    <row r="135" spans="1:16" s="262" customFormat="1" ht="20.399999999999999" x14ac:dyDescent="0.35">
      <c r="A135" s="263" t="str">
        <f>[1]Hoja1!B6025</f>
        <v/>
      </c>
      <c r="B135" s="381" t="str">
        <f>[1]Hoja1!C6025</f>
        <v>0744</v>
      </c>
      <c r="C135" s="381" t="str">
        <f>[1]Hoja1!D6025</f>
        <v>47732</v>
      </c>
      <c r="D135" s="381">
        <f>[1]Hoja1!E6025</f>
        <v>370914</v>
      </c>
      <c r="E135" s="381">
        <f>[1]Hoja1!F6025</f>
        <v>16</v>
      </c>
      <c r="F135" s="393">
        <f>[1]Hoja1!G6025</f>
        <v>3.5</v>
      </c>
      <c r="G135" s="381">
        <f>[1]Hoja1!H6025</f>
        <v>100</v>
      </c>
      <c r="H135" s="381">
        <f t="shared" si="6"/>
        <v>350</v>
      </c>
      <c r="I135" s="381"/>
      <c r="J135" s="381"/>
      <c r="K135" s="381">
        <v>2.25</v>
      </c>
      <c r="L135" s="381"/>
      <c r="M135" s="381"/>
      <c r="N135" s="381"/>
      <c r="O135" s="381"/>
      <c r="P135" s="381"/>
    </row>
    <row r="136" spans="1:16" s="262" customFormat="1" ht="20.399999999999999" x14ac:dyDescent="0.35">
      <c r="A136" s="263" t="str">
        <f>[1]Hoja1!B6026</f>
        <v/>
      </c>
      <c r="B136" s="381" t="str">
        <f>[1]Hoja1!C6026</f>
        <v>0745</v>
      </c>
      <c r="C136" s="381" t="str">
        <f>[1]Hoja1!D6026</f>
        <v>47732</v>
      </c>
      <c r="D136" s="381">
        <f>[1]Hoja1!E6026</f>
        <v>370914</v>
      </c>
      <c r="E136" s="381">
        <f>[1]Hoja1!F6026</f>
        <v>16</v>
      </c>
      <c r="F136" s="393">
        <v>2.5</v>
      </c>
      <c r="G136" s="381">
        <v>101</v>
      </c>
      <c r="H136" s="381">
        <f t="shared" si="6"/>
        <v>252.5</v>
      </c>
      <c r="I136" s="381"/>
      <c r="J136" s="381"/>
      <c r="K136" s="381">
        <v>2.35</v>
      </c>
      <c r="L136" s="381"/>
      <c r="M136" s="381"/>
      <c r="N136" s="381"/>
      <c r="O136" s="381"/>
      <c r="P136" s="381"/>
    </row>
    <row r="137" spans="1:16" s="262" customFormat="1" ht="20.399999999999999" x14ac:dyDescent="0.35">
      <c r="A137" s="263" t="str">
        <f>[1]Hoja1!B6027</f>
        <v/>
      </c>
      <c r="B137" s="381" t="str">
        <f>[1]Hoja1!C6027</f>
        <v>0747</v>
      </c>
      <c r="C137" s="381" t="str">
        <f>[1]Hoja1!D6027</f>
        <v>47732</v>
      </c>
      <c r="D137" s="381">
        <f>[1]Hoja1!E6027</f>
        <v>370914</v>
      </c>
      <c r="E137" s="381">
        <f>[1]Hoja1!F6027</f>
        <v>16</v>
      </c>
      <c r="F137" s="393">
        <f>[1]Hoja1!G6027</f>
        <v>2.5</v>
      </c>
      <c r="G137" s="381">
        <v>70</v>
      </c>
      <c r="H137" s="381">
        <f t="shared" si="6"/>
        <v>175</v>
      </c>
      <c r="I137" s="381"/>
      <c r="J137" s="381"/>
      <c r="K137" s="381">
        <f>[1]Hoja1!I6027</f>
        <v>2.5</v>
      </c>
      <c r="L137" s="381"/>
      <c r="M137" s="381"/>
      <c r="N137" s="381"/>
      <c r="O137" s="381"/>
      <c r="P137" s="381"/>
    </row>
    <row r="138" spans="1:16" s="262" customFormat="1" ht="20.399999999999999" x14ac:dyDescent="0.35">
      <c r="A138" s="263" t="s">
        <v>18</v>
      </c>
      <c r="B138" s="381"/>
      <c r="C138" s="381"/>
      <c r="D138" s="381"/>
      <c r="E138" s="381"/>
      <c r="F138" s="393"/>
      <c r="G138" s="381"/>
      <c r="H138" s="381"/>
      <c r="I138" s="381"/>
      <c r="J138" s="381"/>
      <c r="K138" s="393"/>
      <c r="L138" s="381"/>
      <c r="M138" s="381"/>
      <c r="N138" s="381"/>
      <c r="O138" s="381"/>
      <c r="P138" s="381"/>
    </row>
    <row r="139" spans="1:16" s="262" customFormat="1" ht="30" customHeight="1" x14ac:dyDescent="0.4">
      <c r="A139" s="467">
        <v>518</v>
      </c>
      <c r="B139" s="467" t="str">
        <f>[1]Hoja1!C6028</f>
        <v>Clavos galvanizados</v>
      </c>
      <c r="C139" s="381" t="str">
        <f>[1]Hoja1!D6028</f>
        <v/>
      </c>
      <c r="D139" s="381"/>
      <c r="E139" s="381"/>
      <c r="F139" s="386">
        <f>GEOMEAN(F140:F149)</f>
        <v>2.3364415310090569</v>
      </c>
      <c r="G139" s="386">
        <f>SUM(G140:G149)</f>
        <v>986</v>
      </c>
      <c r="H139" s="386">
        <f>SUM(H140:H149)</f>
        <v>2221.5</v>
      </c>
      <c r="I139" s="386">
        <f>(H139/($H$53)*100)</f>
        <v>0.2545281666494843</v>
      </c>
      <c r="J139" s="381"/>
      <c r="K139" s="386">
        <f>GEOMEAN(K140:K149)</f>
        <v>2.352249907524631</v>
      </c>
      <c r="L139" s="381"/>
      <c r="M139" s="381"/>
      <c r="N139" s="381"/>
      <c r="O139" s="381"/>
      <c r="P139" s="381"/>
    </row>
    <row r="140" spans="1:16" s="262" customFormat="1" ht="20.399999999999999" x14ac:dyDescent="0.35">
      <c r="A140" s="263" t="str">
        <f>[1]Hoja1!B6029</f>
        <v/>
      </c>
      <c r="B140" s="381" t="str">
        <f>[1]Hoja1!C6029</f>
        <v>0701</v>
      </c>
      <c r="C140" s="381" t="str">
        <f>[1]Hoja1!D6029</f>
        <v>47732</v>
      </c>
      <c r="D140" s="381">
        <f>[1]Hoja1!E6029</f>
        <v>370914</v>
      </c>
      <c r="E140" s="381">
        <f>[1]Hoja1!F6029</f>
        <v>16</v>
      </c>
      <c r="F140" s="393">
        <v>2.25</v>
      </c>
      <c r="G140" s="381">
        <f>[1]Hoja1!H6029</f>
        <v>50</v>
      </c>
      <c r="H140" s="381">
        <f>F140*G140</f>
        <v>112.5</v>
      </c>
      <c r="I140" s="381"/>
      <c r="J140" s="381"/>
      <c r="K140" s="381">
        <v>2.35</v>
      </c>
      <c r="L140" s="381"/>
      <c r="M140" s="381"/>
      <c r="N140" s="381"/>
      <c r="O140" s="381"/>
      <c r="P140" s="381"/>
    </row>
    <row r="141" spans="1:16" s="262" customFormat="1" ht="20.399999999999999" x14ac:dyDescent="0.35">
      <c r="A141" s="263" t="str">
        <f>[1]Hoja1!B6030</f>
        <v/>
      </c>
      <c r="B141" s="381" t="str">
        <f>[1]Hoja1!C6030</f>
        <v>0702</v>
      </c>
      <c r="C141" s="381" t="str">
        <f>[1]Hoja1!D6030</f>
        <v>47732</v>
      </c>
      <c r="D141" s="381">
        <f>[1]Hoja1!E6030</f>
        <v>370914</v>
      </c>
      <c r="E141" s="381">
        <f>[1]Hoja1!F6030</f>
        <v>16</v>
      </c>
      <c r="F141" s="393">
        <v>2.4</v>
      </c>
      <c r="G141" s="381">
        <f>[1]Hoja1!H6030</f>
        <v>15</v>
      </c>
      <c r="H141" s="381">
        <f t="shared" ref="H141:H149" si="7">F141*G141</f>
        <v>36</v>
      </c>
      <c r="I141" s="381"/>
      <c r="J141" s="381"/>
      <c r="K141" s="381">
        <v>2.15</v>
      </c>
      <c r="L141" s="381"/>
      <c r="M141" s="381"/>
      <c r="N141" s="381"/>
      <c r="O141" s="381"/>
      <c r="P141" s="381"/>
    </row>
    <row r="142" spans="1:16" s="262" customFormat="1" ht="20.399999999999999" x14ac:dyDescent="0.35">
      <c r="A142" s="263" t="str">
        <f>[1]Hoja1!B6031</f>
        <v/>
      </c>
      <c r="B142" s="381" t="str">
        <f>[1]Hoja1!C6031</f>
        <v>0712</v>
      </c>
      <c r="C142" s="381" t="str">
        <f>[1]Hoja1!D6031</f>
        <v>46631</v>
      </c>
      <c r="D142" s="381">
        <f>[1]Hoja1!E6031</f>
        <v>370914</v>
      </c>
      <c r="E142" s="381">
        <f>[1]Hoja1!F6031</f>
        <v>16</v>
      </c>
      <c r="F142" s="393">
        <f>[1]Hoja1!G6031</f>
        <v>1.8</v>
      </c>
      <c r="G142" s="381">
        <v>200</v>
      </c>
      <c r="H142" s="381">
        <f t="shared" si="7"/>
        <v>360</v>
      </c>
      <c r="I142" s="381"/>
      <c r="J142" s="381"/>
      <c r="K142" s="381">
        <v>1.9</v>
      </c>
      <c r="L142" s="381"/>
      <c r="M142" s="381"/>
      <c r="N142" s="381"/>
      <c r="O142" s="381"/>
      <c r="P142" s="381"/>
    </row>
    <row r="143" spans="1:16" s="262" customFormat="1" ht="20.399999999999999" x14ac:dyDescent="0.35">
      <c r="A143" s="263" t="str">
        <f>[1]Hoja1!B6032</f>
        <v/>
      </c>
      <c r="B143" s="381" t="str">
        <f>[1]Hoja1!C6032</f>
        <v>0714</v>
      </c>
      <c r="C143" s="381" t="str">
        <f>[1]Hoja1!D6032</f>
        <v>46631</v>
      </c>
      <c r="D143" s="381">
        <f>[1]Hoja1!E6032</f>
        <v>370914</v>
      </c>
      <c r="E143" s="381">
        <f>[1]Hoja1!F6032</f>
        <v>16</v>
      </c>
      <c r="F143" s="393">
        <v>2.5</v>
      </c>
      <c r="G143" s="381">
        <f>[1]Hoja1!H6032</f>
        <v>100</v>
      </c>
      <c r="H143" s="381">
        <f t="shared" si="7"/>
        <v>250</v>
      </c>
      <c r="I143" s="381"/>
      <c r="J143" s="381"/>
      <c r="K143" s="381">
        <f>[1]Hoja1!I6032</f>
        <v>3</v>
      </c>
      <c r="L143" s="381"/>
      <c r="M143" s="381"/>
      <c r="N143" s="381"/>
      <c r="O143" s="381"/>
      <c r="P143" s="381"/>
    </row>
    <row r="144" spans="1:16" s="262" customFormat="1" ht="20.399999999999999" x14ac:dyDescent="0.35">
      <c r="A144" s="263" t="str">
        <f>[1]Hoja1!B6033</f>
        <v/>
      </c>
      <c r="B144" s="381" t="str">
        <f>[1]Hoja1!C6033</f>
        <v>0715</v>
      </c>
      <c r="C144" s="381" t="str">
        <f>[1]Hoja1!D6033</f>
        <v>46631</v>
      </c>
      <c r="D144" s="381">
        <f>[1]Hoja1!E6033</f>
        <v>370914</v>
      </c>
      <c r="E144" s="381">
        <f>[1]Hoja1!F6033</f>
        <v>16</v>
      </c>
      <c r="F144" s="393">
        <v>1.9</v>
      </c>
      <c r="G144" s="381">
        <v>200</v>
      </c>
      <c r="H144" s="381">
        <f t="shared" si="7"/>
        <v>380</v>
      </c>
      <c r="I144" s="381"/>
      <c r="J144" s="381"/>
      <c r="K144" s="381">
        <v>2.1</v>
      </c>
      <c r="L144" s="381"/>
      <c r="M144" s="381"/>
      <c r="N144" s="381"/>
      <c r="O144" s="381"/>
      <c r="P144" s="381"/>
    </row>
    <row r="145" spans="1:16" s="262" customFormat="1" ht="20.399999999999999" x14ac:dyDescent="0.35">
      <c r="A145" s="263" t="str">
        <f>[1]Hoja1!B6034</f>
        <v/>
      </c>
      <c r="B145" s="381" t="str">
        <f>[1]Hoja1!C6034</f>
        <v>0717</v>
      </c>
      <c r="C145" s="381" t="str">
        <f>[1]Hoja1!D6034</f>
        <v>47732</v>
      </c>
      <c r="D145" s="381">
        <f>[1]Hoja1!E6034</f>
        <v>370914</v>
      </c>
      <c r="E145" s="381">
        <f>[1]Hoja1!F6034</f>
        <v>16</v>
      </c>
      <c r="F145" s="393">
        <f>[1]Hoja1!G6034</f>
        <v>2</v>
      </c>
      <c r="G145" s="381">
        <v>100</v>
      </c>
      <c r="H145" s="381">
        <f t="shared" si="7"/>
        <v>200</v>
      </c>
      <c r="I145" s="381"/>
      <c r="J145" s="381"/>
      <c r="K145" s="381">
        <f>[1]Hoja1!I6034</f>
        <v>2</v>
      </c>
      <c r="L145" s="381"/>
      <c r="M145" s="381"/>
      <c r="N145" s="381"/>
      <c r="O145" s="381"/>
      <c r="P145" s="381"/>
    </row>
    <row r="146" spans="1:16" s="262" customFormat="1" ht="20.399999999999999" x14ac:dyDescent="0.35">
      <c r="A146" s="263" t="str">
        <f>[1]Hoja1!B6035</f>
        <v/>
      </c>
      <c r="B146" s="381" t="str">
        <f>[1]Hoja1!C6035</f>
        <v>0722</v>
      </c>
      <c r="C146" s="381" t="str">
        <f>[1]Hoja1!D6035</f>
        <v>47732</v>
      </c>
      <c r="D146" s="381">
        <f>[1]Hoja1!E6035</f>
        <v>370914</v>
      </c>
      <c r="E146" s="381">
        <f>[1]Hoja1!F6035</f>
        <v>16</v>
      </c>
      <c r="F146" s="393">
        <v>2.5</v>
      </c>
      <c r="G146" s="381">
        <v>50</v>
      </c>
      <c r="H146" s="381">
        <f t="shared" si="7"/>
        <v>125</v>
      </c>
      <c r="I146" s="381"/>
      <c r="J146" s="381"/>
      <c r="K146" s="381">
        <v>2.5</v>
      </c>
      <c r="L146" s="381"/>
      <c r="M146" s="381"/>
      <c r="N146" s="381"/>
      <c r="O146" s="381"/>
      <c r="P146" s="381"/>
    </row>
    <row r="147" spans="1:16" s="262" customFormat="1" ht="20.399999999999999" x14ac:dyDescent="0.35">
      <c r="A147" s="263" t="str">
        <f>[1]Hoja1!B6036</f>
        <v/>
      </c>
      <c r="B147" s="381" t="str">
        <f>[1]Hoja1!C6036</f>
        <v>0744</v>
      </c>
      <c r="C147" s="381" t="str">
        <f>[1]Hoja1!D6036</f>
        <v>47732</v>
      </c>
      <c r="D147" s="381">
        <f>[1]Hoja1!E6036</f>
        <v>370914</v>
      </c>
      <c r="E147" s="381">
        <f>[1]Hoja1!F6036</f>
        <v>16</v>
      </c>
      <c r="F147" s="393">
        <f>[1]Hoja1!G6036</f>
        <v>2.8</v>
      </c>
      <c r="G147" s="381">
        <f>[1]Hoja1!H6036</f>
        <v>100</v>
      </c>
      <c r="H147" s="381">
        <f t="shared" si="7"/>
        <v>280</v>
      </c>
      <c r="I147" s="381"/>
      <c r="J147" s="381"/>
      <c r="K147" s="381">
        <f>[1]Hoja1!I6036</f>
        <v>2.8</v>
      </c>
      <c r="L147" s="381"/>
      <c r="M147" s="381"/>
      <c r="N147" s="381"/>
      <c r="O147" s="381"/>
      <c r="P147" s="381"/>
    </row>
    <row r="148" spans="1:16" s="262" customFormat="1" ht="20.399999999999999" x14ac:dyDescent="0.35">
      <c r="A148" s="263" t="str">
        <f>[1]Hoja1!B6037</f>
        <v/>
      </c>
      <c r="B148" s="381" t="str">
        <f>[1]Hoja1!C6037</f>
        <v>0745</v>
      </c>
      <c r="C148" s="381" t="str">
        <f>[1]Hoja1!D6037</f>
        <v>47732</v>
      </c>
      <c r="D148" s="381">
        <f>[1]Hoja1!E6037</f>
        <v>370914</v>
      </c>
      <c r="E148" s="381">
        <f>[1]Hoja1!F6037</f>
        <v>16</v>
      </c>
      <c r="F148" s="393">
        <f>[1]Hoja1!G6037</f>
        <v>3</v>
      </c>
      <c r="G148" s="381">
        <v>101</v>
      </c>
      <c r="H148" s="381">
        <f t="shared" si="7"/>
        <v>303</v>
      </c>
      <c r="I148" s="381"/>
      <c r="J148" s="381"/>
      <c r="K148" s="381">
        <v>2.4500000000000002</v>
      </c>
      <c r="L148" s="381"/>
      <c r="M148" s="381"/>
      <c r="N148" s="381"/>
      <c r="O148" s="381"/>
      <c r="P148" s="381"/>
    </row>
    <row r="149" spans="1:16" s="262" customFormat="1" ht="20.399999999999999" x14ac:dyDescent="0.35">
      <c r="A149" s="263" t="str">
        <f>[1]Hoja1!B6038</f>
        <v/>
      </c>
      <c r="B149" s="381" t="str">
        <f>[1]Hoja1!C6038</f>
        <v>0747</v>
      </c>
      <c r="C149" s="381" t="str">
        <f>[1]Hoja1!D6038</f>
        <v>47732</v>
      </c>
      <c r="D149" s="381">
        <f>[1]Hoja1!E6038</f>
        <v>370914</v>
      </c>
      <c r="E149" s="381">
        <f>[1]Hoja1!F6038</f>
        <v>16</v>
      </c>
      <c r="F149" s="393">
        <f>[1]Hoja1!G6038</f>
        <v>2.5</v>
      </c>
      <c r="G149" s="381">
        <v>70</v>
      </c>
      <c r="H149" s="381">
        <f t="shared" si="7"/>
        <v>175</v>
      </c>
      <c r="I149" s="381"/>
      <c r="J149" s="381"/>
      <c r="K149" s="381">
        <f>[1]Hoja1!I6038</f>
        <v>2.5</v>
      </c>
      <c r="L149" s="381"/>
      <c r="M149" s="381"/>
      <c r="N149" s="381"/>
      <c r="O149" s="381"/>
      <c r="P149" s="381"/>
    </row>
    <row r="150" spans="1:16" s="262" customFormat="1" ht="20.399999999999999" x14ac:dyDescent="0.35">
      <c r="A150" s="263" t="s">
        <v>18</v>
      </c>
      <c r="B150" s="381"/>
      <c r="C150" s="381"/>
      <c r="D150" s="381"/>
      <c r="E150" s="381"/>
      <c r="F150" s="393"/>
      <c r="G150" s="381"/>
      <c r="H150" s="381"/>
      <c r="I150" s="381"/>
      <c r="J150" s="381"/>
      <c r="K150" s="393"/>
      <c r="L150" s="381"/>
      <c r="M150" s="381"/>
      <c r="N150" s="381"/>
      <c r="O150" s="381"/>
      <c r="P150" s="381"/>
    </row>
    <row r="151" spans="1:16" s="261" customFormat="1" ht="30" customHeight="1" x14ac:dyDescent="0.4">
      <c r="A151" s="467">
        <v>523</v>
      </c>
      <c r="B151" s="467" t="str">
        <f>[1]Hoja1!C6039</f>
        <v>Cemento (nacional)</v>
      </c>
      <c r="C151" s="381" t="str">
        <f>[1]Hoja1!D6039</f>
        <v/>
      </c>
      <c r="D151" s="381"/>
      <c r="E151" s="381"/>
      <c r="F151" s="386">
        <f>GEOMEAN(F152:F160)</f>
        <v>10.077301406832088</v>
      </c>
      <c r="G151" s="386">
        <f>SUM(G152:G161)</f>
        <v>5525</v>
      </c>
      <c r="H151" s="386">
        <f>SUM(H152:H161)</f>
        <v>57747.75</v>
      </c>
      <c r="I151" s="386">
        <f>(H151/($H$53)*100)</f>
        <v>6.616443365128406</v>
      </c>
      <c r="J151" s="381"/>
      <c r="K151" s="386">
        <f>GEOMEAN(K152:K160)</f>
        <v>10.077301406832088</v>
      </c>
      <c r="L151" s="381"/>
      <c r="M151" s="381"/>
      <c r="N151" s="381"/>
      <c r="O151" s="381"/>
      <c r="P151" s="381"/>
    </row>
    <row r="152" spans="1:16" s="263" customFormat="1" ht="20.399999999999999" x14ac:dyDescent="0.35">
      <c r="A152" s="263" t="str">
        <f>[1]Hoja1!B6040</f>
        <v/>
      </c>
      <c r="B152" s="381" t="str">
        <f>[1]Hoja1!C6040</f>
        <v>0701</v>
      </c>
      <c r="C152" s="381" t="str">
        <f>[1]Hoja1!D6040</f>
        <v>47732</v>
      </c>
      <c r="D152" s="381">
        <f>[1]Hoja1!E6040</f>
        <v>310104</v>
      </c>
      <c r="E152" s="381">
        <f>[1]Hoja1!F6040</f>
        <v>11</v>
      </c>
      <c r="F152" s="393">
        <v>9.75</v>
      </c>
      <c r="G152" s="381">
        <f>[1]Hoja1!H6040</f>
        <v>25</v>
      </c>
      <c r="H152" s="381">
        <f t="shared" ref="H152:H160" si="8">F152*G152</f>
        <v>243.75</v>
      </c>
      <c r="I152" s="381"/>
      <c r="J152" s="381"/>
      <c r="K152" s="381">
        <v>9.75</v>
      </c>
      <c r="L152" s="381"/>
      <c r="M152" s="381"/>
      <c r="N152" s="381"/>
      <c r="O152" s="381"/>
      <c r="P152" s="381"/>
    </row>
    <row r="153" spans="1:16" s="263" customFormat="1" ht="20.399999999999999" x14ac:dyDescent="0.35">
      <c r="A153" s="263" t="str">
        <f>[1]Hoja1!B6041</f>
        <v/>
      </c>
      <c r="B153" s="469" t="str">
        <f>[1]Hoja1!C6041</f>
        <v>0712</v>
      </c>
      <c r="C153" s="470" t="str">
        <f>[1]Hoja1!D6041</f>
        <v>46631</v>
      </c>
      <c r="D153" s="381">
        <f>[1]Hoja1!E6041</f>
        <v>310104</v>
      </c>
      <c r="E153" s="381">
        <f>[1]Hoja1!F6041</f>
        <v>11</v>
      </c>
      <c r="F153" s="468">
        <f>[1]Hoja1!G6041</f>
        <v>9.75</v>
      </c>
      <c r="G153" s="468">
        <v>500</v>
      </c>
      <c r="H153" s="381">
        <f t="shared" si="8"/>
        <v>4875</v>
      </c>
      <c r="I153" s="392"/>
      <c r="J153" s="392"/>
      <c r="K153" s="468">
        <f>[1]Hoja1!I6041</f>
        <v>9.75</v>
      </c>
      <c r="L153" s="392"/>
      <c r="M153" s="392"/>
      <c r="N153" s="392"/>
      <c r="O153" s="381"/>
      <c r="P153" s="381"/>
    </row>
    <row r="154" spans="1:16" s="263" customFormat="1" ht="20.399999999999999" x14ac:dyDescent="0.35">
      <c r="A154" s="263" t="str">
        <f>[1]Hoja1!B6042</f>
        <v/>
      </c>
      <c r="B154" s="381" t="str">
        <f>[1]Hoja1!C6042</f>
        <v>0715</v>
      </c>
      <c r="C154" s="381" t="str">
        <f>[1]Hoja1!D6042</f>
        <v>46631</v>
      </c>
      <c r="D154" s="381">
        <f>[1]Hoja1!E6042</f>
        <v>310104</v>
      </c>
      <c r="E154" s="381">
        <f>[1]Hoja1!F6042</f>
        <v>11</v>
      </c>
      <c r="F154" s="393">
        <f>[1]Hoja1!G6042</f>
        <v>9.5</v>
      </c>
      <c r="G154" s="381">
        <v>100</v>
      </c>
      <c r="H154" s="381">
        <f t="shared" si="8"/>
        <v>950</v>
      </c>
      <c r="I154" s="381"/>
      <c r="J154" s="381"/>
      <c r="K154" s="381">
        <f>[1]Hoja1!I6042</f>
        <v>9.5</v>
      </c>
      <c r="L154" s="381"/>
      <c r="M154" s="381"/>
      <c r="N154" s="381"/>
      <c r="O154" s="381"/>
      <c r="P154" s="381"/>
    </row>
    <row r="155" spans="1:16" s="263" customFormat="1" ht="20.399999999999999" x14ac:dyDescent="0.35">
      <c r="A155" s="264" t="str">
        <f>[1]Hoja1!B6043</f>
        <v/>
      </c>
      <c r="B155" s="381" t="str">
        <f>[1]Hoja1!C6043</f>
        <v>0721</v>
      </c>
      <c r="C155" s="381" t="str">
        <f>[1]Hoja1!D6043</f>
        <v>47732</v>
      </c>
      <c r="D155" s="381">
        <f>[1]Hoja1!E6043</f>
        <v>310104</v>
      </c>
      <c r="E155" s="381">
        <f>[1]Hoja1!F6043</f>
        <v>11</v>
      </c>
      <c r="F155" s="393">
        <f>[1]Hoja1!G6043</f>
        <v>9.19</v>
      </c>
      <c r="G155" s="381">
        <f>[1]Hoja1!H6043</f>
        <v>100</v>
      </c>
      <c r="H155" s="381">
        <f t="shared" si="8"/>
        <v>919</v>
      </c>
      <c r="I155" s="381"/>
      <c r="J155" s="381"/>
      <c r="K155" s="381">
        <f>[1]Hoja1!I6043</f>
        <v>9.19</v>
      </c>
      <c r="L155" s="381"/>
      <c r="M155" s="381"/>
      <c r="N155" s="381"/>
      <c r="O155" s="381"/>
      <c r="P155" s="381"/>
    </row>
    <row r="156" spans="1:16" s="263" customFormat="1" ht="20.399999999999999" x14ac:dyDescent="0.35">
      <c r="A156" s="264" t="str">
        <f>[1]Hoja1!B6044</f>
        <v/>
      </c>
      <c r="B156" s="381" t="str">
        <f>[1]Hoja1!C6044</f>
        <v>0722</v>
      </c>
      <c r="C156" s="381" t="str">
        <f>[1]Hoja1!D6044</f>
        <v>47732</v>
      </c>
      <c r="D156" s="381">
        <f>[1]Hoja1!E6044</f>
        <v>310104</v>
      </c>
      <c r="E156" s="381">
        <f>[1]Hoja1!F6044</f>
        <v>11</v>
      </c>
      <c r="F156" s="393">
        <f>[1]Hoja1!G6044</f>
        <v>10.75</v>
      </c>
      <c r="G156" s="381">
        <v>600</v>
      </c>
      <c r="H156" s="381">
        <f t="shared" si="8"/>
        <v>6450</v>
      </c>
      <c r="I156" s="381"/>
      <c r="J156" s="381"/>
      <c r="K156" s="381">
        <f>[1]Hoja1!I6044</f>
        <v>10.75</v>
      </c>
      <c r="L156" s="381"/>
      <c r="M156" s="381"/>
      <c r="N156" s="381"/>
      <c r="O156" s="381"/>
      <c r="P156" s="381"/>
    </row>
    <row r="157" spans="1:16" s="263" customFormat="1" ht="20.399999999999999" x14ac:dyDescent="0.35">
      <c r="A157" s="264" t="str">
        <f>[1]Hoja1!B6045</f>
        <v/>
      </c>
      <c r="B157" s="381" t="str">
        <f>[1]Hoja1!C6045</f>
        <v>0731</v>
      </c>
      <c r="C157" s="381" t="str">
        <f>[1]Hoja1!D6045</f>
        <v>47732</v>
      </c>
      <c r="D157" s="381">
        <f>[1]Hoja1!E6045</f>
        <v>310104</v>
      </c>
      <c r="E157" s="381">
        <f>[1]Hoja1!F6045</f>
        <v>11</v>
      </c>
      <c r="F157" s="393">
        <f>[1]Hoja1!G6045</f>
        <v>9.9</v>
      </c>
      <c r="G157" s="381">
        <f>[1]Hoja1!H6045</f>
        <v>400</v>
      </c>
      <c r="H157" s="381">
        <f t="shared" si="8"/>
        <v>3960</v>
      </c>
      <c r="I157" s="381"/>
      <c r="J157" s="381"/>
      <c r="K157" s="381">
        <f>[1]Hoja1!I6045</f>
        <v>9.9</v>
      </c>
      <c r="L157" s="381"/>
      <c r="M157" s="381"/>
      <c r="N157" s="381"/>
      <c r="O157" s="381"/>
      <c r="P157" s="381"/>
    </row>
    <row r="158" spans="1:16" s="263" customFormat="1" ht="20.399999999999999" x14ac:dyDescent="0.35">
      <c r="A158" s="264" t="str">
        <f>[1]Hoja1!B6046</f>
        <v/>
      </c>
      <c r="B158" s="381" t="str">
        <f>[1]Hoja1!C6046</f>
        <v>0736</v>
      </c>
      <c r="C158" s="381" t="str">
        <f>[1]Hoja1!D6046</f>
        <v>47732</v>
      </c>
      <c r="D158" s="381">
        <f>[1]Hoja1!E6046</f>
        <v>310104</v>
      </c>
      <c r="E158" s="381">
        <f>[1]Hoja1!F6046</f>
        <v>11</v>
      </c>
      <c r="F158" s="393">
        <f>[1]Hoja1!G6046</f>
        <v>10.75</v>
      </c>
      <c r="G158" s="381">
        <f>[1]Hoja1!H6046</f>
        <v>800</v>
      </c>
      <c r="H158" s="381">
        <f t="shared" si="8"/>
        <v>8600</v>
      </c>
      <c r="I158" s="381"/>
      <c r="J158" s="381"/>
      <c r="K158" s="381">
        <f>[1]Hoja1!I6046</f>
        <v>10.75</v>
      </c>
      <c r="L158" s="381"/>
      <c r="M158" s="381"/>
      <c r="N158" s="381"/>
      <c r="O158" s="381"/>
      <c r="P158" s="381"/>
    </row>
    <row r="159" spans="1:16" s="263" customFormat="1" ht="20.399999999999999" x14ac:dyDescent="0.35">
      <c r="A159" s="264" t="str">
        <f>[1]Hoja1!B6047</f>
        <v/>
      </c>
      <c r="B159" s="381" t="str">
        <f>[1]Hoja1!C6047</f>
        <v>0738</v>
      </c>
      <c r="C159" s="381" t="str">
        <f>[1]Hoja1!D6047</f>
        <v>47732</v>
      </c>
      <c r="D159" s="381">
        <f>[1]Hoja1!E6047</f>
        <v>310104</v>
      </c>
      <c r="E159" s="381">
        <f>[1]Hoja1!F6047</f>
        <v>11</v>
      </c>
      <c r="F159" s="393">
        <f>[1]Hoja1!G6047</f>
        <v>10.5</v>
      </c>
      <c r="G159" s="381">
        <f>[1]Hoja1!H6047</f>
        <v>2000</v>
      </c>
      <c r="H159" s="381">
        <f t="shared" si="8"/>
        <v>21000</v>
      </c>
      <c r="I159" s="381"/>
      <c r="J159" s="381"/>
      <c r="K159" s="381">
        <f>[1]Hoja1!I6047</f>
        <v>10.5</v>
      </c>
      <c r="L159" s="381"/>
      <c r="M159" s="381"/>
      <c r="N159" s="381"/>
      <c r="O159" s="381"/>
      <c r="P159" s="381"/>
    </row>
    <row r="160" spans="1:16" s="263" customFormat="1" ht="20.399999999999999" x14ac:dyDescent="0.35">
      <c r="A160" s="264" t="str">
        <f>[1]Hoja1!B6048</f>
        <v/>
      </c>
      <c r="B160" s="381" t="str">
        <f>[1]Hoja1!C6048</f>
        <v>0747</v>
      </c>
      <c r="C160" s="381" t="str">
        <f>[1]Hoja1!D6048</f>
        <v>47732</v>
      </c>
      <c r="D160" s="381">
        <f>[1]Hoja1!E6048</f>
        <v>310104</v>
      </c>
      <c r="E160" s="381">
        <f>[1]Hoja1!F6048</f>
        <v>11</v>
      </c>
      <c r="F160" s="393">
        <f>[1]Hoja1!G6048</f>
        <v>10.75</v>
      </c>
      <c r="G160" s="381">
        <v>1000</v>
      </c>
      <c r="H160" s="381">
        <f t="shared" si="8"/>
        <v>10750</v>
      </c>
      <c r="I160" s="381"/>
      <c r="J160" s="381"/>
      <c r="K160" s="381">
        <f>[1]Hoja1!I6048</f>
        <v>10.75</v>
      </c>
      <c r="L160" s="381"/>
      <c r="M160" s="381"/>
      <c r="N160" s="381"/>
      <c r="O160" s="381"/>
      <c r="P160" s="381"/>
    </row>
    <row r="161" spans="1:16" s="263" customFormat="1" ht="20.399999999999999" x14ac:dyDescent="0.35">
      <c r="A161" s="264" t="s">
        <v>18</v>
      </c>
      <c r="B161" s="381"/>
      <c r="C161" s="381"/>
      <c r="D161" s="381"/>
      <c r="E161" s="381"/>
      <c r="F161" s="393"/>
      <c r="G161" s="381"/>
      <c r="H161" s="381"/>
      <c r="I161" s="381"/>
      <c r="J161" s="381"/>
      <c r="K161" s="393"/>
      <c r="L161" s="381"/>
      <c r="M161" s="381"/>
      <c r="N161" s="381"/>
      <c r="O161" s="381"/>
      <c r="P161" s="381"/>
    </row>
    <row r="162" spans="1:16" s="263" customFormat="1" ht="30" customHeight="1" x14ac:dyDescent="0.4">
      <c r="A162" s="467">
        <v>524</v>
      </c>
      <c r="B162" s="467" t="str">
        <f>[1]Hoja1!C6049</f>
        <v>Madera nacional 2" x 4"</v>
      </c>
      <c r="C162" s="381" t="str">
        <f>[1]Hoja1!D6049</f>
        <v/>
      </c>
      <c r="D162" s="381"/>
      <c r="E162" s="381"/>
      <c r="F162" s="386">
        <f>GEOMEAN(F163:F165)</f>
        <v>1.458883239328284</v>
      </c>
      <c r="G162" s="386">
        <f>SUM(G163:G165)</f>
        <v>500</v>
      </c>
      <c r="H162" s="386">
        <f>SUM(H163:H165)</f>
        <v>694</v>
      </c>
      <c r="I162" s="386">
        <f>(H162/($H$53)*100)</f>
        <v>7.9514988815999138E-2</v>
      </c>
      <c r="J162" s="381"/>
      <c r="K162" s="386">
        <f>GEOMEAN(K163:K165)</f>
        <v>1.458883239328284</v>
      </c>
      <c r="L162" s="381"/>
      <c r="M162" s="381"/>
      <c r="N162" s="381"/>
      <c r="O162" s="381"/>
      <c r="P162" s="381"/>
    </row>
    <row r="163" spans="1:16" s="263" customFormat="1" ht="20.399999999999999" x14ac:dyDescent="0.35">
      <c r="A163" s="264" t="str">
        <f>[1]Hoja1!B6050</f>
        <v/>
      </c>
      <c r="B163" s="381" t="str">
        <f>[1]Hoja1!C6050</f>
        <v>0701</v>
      </c>
      <c r="C163" s="381" t="str">
        <f>[1]Hoja1!D6050</f>
        <v>47732</v>
      </c>
      <c r="D163" s="381">
        <f>[1]Hoja1!E6050</f>
        <v>311020</v>
      </c>
      <c r="E163" s="381">
        <f>[1]Hoja1!F6050</f>
        <v>12</v>
      </c>
      <c r="F163" s="393">
        <f>[1]Hoja1!G6050</f>
        <v>1.25</v>
      </c>
      <c r="G163" s="381">
        <f>[1]Hoja1!H6050</f>
        <v>300</v>
      </c>
      <c r="H163" s="381">
        <f t="shared" ref="H163:H165" si="9">F163*G163</f>
        <v>375</v>
      </c>
      <c r="I163" s="381"/>
      <c r="J163" s="381"/>
      <c r="K163" s="381">
        <f>[1]Hoja1!I6050</f>
        <v>1.25</v>
      </c>
      <c r="L163" s="381"/>
      <c r="M163" s="381"/>
      <c r="N163" s="381"/>
      <c r="O163" s="381"/>
      <c r="P163" s="381"/>
    </row>
    <row r="164" spans="1:16" s="98" customFormat="1" ht="20.399999999999999" x14ac:dyDescent="0.35">
      <c r="A164" s="263" t="str">
        <f>[1]Hoja1!B6051</f>
        <v/>
      </c>
      <c r="B164" s="469" t="str">
        <f>[1]Hoja1!C6051</f>
        <v>0712</v>
      </c>
      <c r="C164" s="470" t="str">
        <f>[1]Hoja1!D6051</f>
        <v>46631</v>
      </c>
      <c r="D164" s="381">
        <f>[1]Hoja1!E6051</f>
        <v>311020</v>
      </c>
      <c r="E164" s="381">
        <f>[1]Hoja1!F6051</f>
        <v>12</v>
      </c>
      <c r="F164" s="468">
        <f>[1]Hoja1!G6051</f>
        <v>1.35</v>
      </c>
      <c r="G164" s="468">
        <v>100</v>
      </c>
      <c r="H164" s="381">
        <f t="shared" si="9"/>
        <v>135</v>
      </c>
      <c r="I164" s="392"/>
      <c r="J164" s="392"/>
      <c r="K164" s="468">
        <f>[1]Hoja1!I6051</f>
        <v>1.35</v>
      </c>
      <c r="L164" s="392"/>
      <c r="M164" s="392"/>
      <c r="N164" s="392"/>
      <c r="O164" s="381"/>
      <c r="P164" s="381"/>
    </row>
    <row r="165" spans="1:16" s="98" customFormat="1" ht="20.399999999999999" x14ac:dyDescent="0.35">
      <c r="A165" s="98" t="str">
        <f>[1]Hoja1!B6052</f>
        <v/>
      </c>
      <c r="B165" s="381" t="str">
        <f>[1]Hoja1!C6052</f>
        <v>0721</v>
      </c>
      <c r="C165" s="381" t="str">
        <f>[1]Hoja1!D6052</f>
        <v>47732</v>
      </c>
      <c r="D165" s="381">
        <f>[1]Hoja1!E6052</f>
        <v>311020</v>
      </c>
      <c r="E165" s="381">
        <f>[1]Hoja1!F6052</f>
        <v>12</v>
      </c>
      <c r="F165" s="393">
        <v>1.84</v>
      </c>
      <c r="G165" s="381">
        <f>[1]Hoja1!H6052</f>
        <v>100</v>
      </c>
      <c r="H165" s="381">
        <f t="shared" si="9"/>
        <v>184</v>
      </c>
      <c r="I165" s="381"/>
      <c r="J165" s="381"/>
      <c r="K165" s="381">
        <v>1.84</v>
      </c>
      <c r="L165" s="381"/>
      <c r="M165" s="381"/>
      <c r="N165" s="381"/>
      <c r="O165" s="381"/>
      <c r="P165" s="381"/>
    </row>
    <row r="166" spans="1:16" s="98" customFormat="1" ht="20.399999999999999" x14ac:dyDescent="0.35">
      <c r="A166" s="265" t="s">
        <v>18</v>
      </c>
      <c r="B166" s="381"/>
      <c r="C166" s="381"/>
      <c r="D166" s="381"/>
      <c r="E166" s="381"/>
      <c r="F166" s="393"/>
      <c r="G166" s="381"/>
      <c r="H166" s="381"/>
      <c r="I166" s="381"/>
      <c r="J166" s="381"/>
      <c r="K166" s="393"/>
      <c r="L166" s="381"/>
      <c r="M166" s="381"/>
      <c r="N166" s="381"/>
      <c r="O166" s="381"/>
      <c r="P166" s="381"/>
    </row>
    <row r="167" spans="1:16" s="98" customFormat="1" ht="30" customHeight="1" x14ac:dyDescent="0.4">
      <c r="A167" s="467">
        <v>525</v>
      </c>
      <c r="B167" s="467" t="str">
        <f>[1]Hoja1!C6053</f>
        <v>Madera importada 2" x 4"</v>
      </c>
      <c r="C167" s="381" t="str">
        <f>[1]Hoja1!D6053</f>
        <v/>
      </c>
      <c r="D167" s="381"/>
      <c r="E167" s="381"/>
      <c r="F167" s="386">
        <f>GEOMEAN(F168:F170)</f>
        <v>5.8949130612757976</v>
      </c>
      <c r="G167" s="386">
        <f>SUM(G168:G170)</f>
        <v>600</v>
      </c>
      <c r="H167" s="386">
        <f>SUM(H168:H170)</f>
        <v>3195</v>
      </c>
      <c r="I167" s="386">
        <f>(H167/($H$53)*100)</f>
        <v>0.36606684332437645</v>
      </c>
      <c r="J167" s="381"/>
      <c r="K167" s="386">
        <f>GEOMEAN(K168:K170)</f>
        <v>5.8949130612757976</v>
      </c>
      <c r="L167" s="381"/>
      <c r="M167" s="381"/>
      <c r="N167" s="381"/>
      <c r="O167" s="381"/>
      <c r="P167" s="381"/>
    </row>
    <row r="168" spans="1:16" s="98" customFormat="1" ht="20.399999999999999" x14ac:dyDescent="0.35">
      <c r="A168" s="265" t="str">
        <f>[1]Hoja1!B6054</f>
        <v/>
      </c>
      <c r="B168" s="381" t="str">
        <f>[1]Hoja1!C6054</f>
        <v>0701</v>
      </c>
      <c r="C168" s="381" t="str">
        <f>[1]Hoja1!D6054</f>
        <v>47732</v>
      </c>
      <c r="D168" s="381">
        <f>[1]Hoja1!E6054</f>
        <v>311020</v>
      </c>
      <c r="E168" s="381">
        <f>[1]Hoja1!F6054</f>
        <v>12</v>
      </c>
      <c r="F168" s="393">
        <v>5</v>
      </c>
      <c r="G168" s="381">
        <f>[1]Hoja1!H6054</f>
        <v>500</v>
      </c>
      <c r="H168" s="381">
        <f t="shared" ref="H168:H169" si="10">F168*G168</f>
        <v>2500</v>
      </c>
      <c r="I168" s="381"/>
      <c r="J168" s="381"/>
      <c r="K168" s="381">
        <v>5</v>
      </c>
      <c r="L168" s="381"/>
      <c r="M168" s="381"/>
      <c r="N168" s="381"/>
      <c r="O168" s="381"/>
      <c r="P168" s="381"/>
    </row>
    <row r="169" spans="1:16" s="98" customFormat="1" ht="20.399999999999999" x14ac:dyDescent="0.35">
      <c r="A169" s="265" t="str">
        <f>[1]Hoja1!B6055</f>
        <v/>
      </c>
      <c r="B169" s="381" t="str">
        <f>[1]Hoja1!C6055</f>
        <v>0721</v>
      </c>
      <c r="C169" s="381" t="str">
        <f>[1]Hoja1!D6055</f>
        <v>47732</v>
      </c>
      <c r="D169" s="381">
        <f>[1]Hoja1!E6055</f>
        <v>311020</v>
      </c>
      <c r="E169" s="381">
        <f>[1]Hoja1!F6055</f>
        <v>12</v>
      </c>
      <c r="F169" s="393">
        <f>[1]Hoja1!G6055</f>
        <v>6.95</v>
      </c>
      <c r="G169" s="381">
        <f>[1]Hoja1!H6055</f>
        <v>100</v>
      </c>
      <c r="H169" s="381">
        <f t="shared" si="10"/>
        <v>695</v>
      </c>
      <c r="I169" s="381"/>
      <c r="J169" s="381"/>
      <c r="K169" s="381">
        <f>[1]Hoja1!I6055</f>
        <v>6.95</v>
      </c>
      <c r="L169" s="381"/>
      <c r="M169" s="381"/>
      <c r="N169" s="381"/>
      <c r="O169" s="381"/>
      <c r="P169" s="381"/>
    </row>
    <row r="170" spans="1:16" s="98" customFormat="1" ht="20.399999999999999" x14ac:dyDescent="0.35">
      <c r="A170" s="265" t="s">
        <v>18</v>
      </c>
      <c r="B170" s="381"/>
      <c r="C170" s="381"/>
      <c r="D170" s="381"/>
      <c r="E170" s="381"/>
      <c r="F170" s="393"/>
      <c r="G170" s="381"/>
      <c r="H170" s="381"/>
      <c r="I170" s="381"/>
      <c r="J170" s="381"/>
      <c r="K170" s="393"/>
      <c r="L170" s="381"/>
      <c r="M170" s="381"/>
      <c r="N170" s="381"/>
      <c r="O170" s="381"/>
      <c r="P170" s="381"/>
    </row>
    <row r="171" spans="1:16" s="98" customFormat="1" ht="30" customHeight="1" x14ac:dyDescent="0.4">
      <c r="A171" s="467">
        <v>526</v>
      </c>
      <c r="B171" s="467" t="str">
        <f>[1]Hoja1!C6056</f>
        <v>Bloque de cemento de 4"</v>
      </c>
      <c r="C171" s="381" t="str">
        <f>[1]Hoja1!D6056</f>
        <v/>
      </c>
      <c r="D171" s="381"/>
      <c r="E171" s="381"/>
      <c r="F171" s="386">
        <f>GEOMEAN(F172:F177)</f>
        <v>73.291983866257794</v>
      </c>
      <c r="G171" s="386">
        <f>SUM(G172:G177)</f>
        <v>7900</v>
      </c>
      <c r="H171" s="386">
        <f>SUM(H172:H174)</f>
        <v>112000</v>
      </c>
      <c r="I171" s="386">
        <f>(H171/($H$53)*100)</f>
        <v>12.832390125924933</v>
      </c>
      <c r="J171" s="381"/>
      <c r="K171" s="386">
        <f>GEOMEAN(K172:K177)</f>
        <v>73.295200190307284</v>
      </c>
      <c r="L171" s="381"/>
      <c r="M171" s="381"/>
      <c r="N171" s="381"/>
      <c r="O171" s="381"/>
      <c r="P171" s="381"/>
    </row>
    <row r="172" spans="1:16" s="98" customFormat="1" ht="20.399999999999999" x14ac:dyDescent="0.35">
      <c r="A172" s="265" t="str">
        <f>[1]Hoja1!B6057</f>
        <v/>
      </c>
      <c r="B172" s="381" t="str">
        <f>[1]Hoja1!C6057</f>
        <v>0701</v>
      </c>
      <c r="C172" s="381" t="str">
        <f>[1]Hoja1!D6057</f>
        <v>47732</v>
      </c>
      <c r="D172" s="381">
        <f>[1]Hoja1!E6057</f>
        <v>320408</v>
      </c>
      <c r="E172" s="381">
        <f>[1]Hoja1!F6057</f>
        <v>13</v>
      </c>
      <c r="F172" s="393">
        <f>[1]Hoja1!G6057</f>
        <v>70</v>
      </c>
      <c r="G172" s="381">
        <f>[1]Hoja1!H6057</f>
        <v>100</v>
      </c>
      <c r="H172" s="381">
        <f t="shared" ref="H172:H177" si="11">F172*G172</f>
        <v>7000</v>
      </c>
      <c r="I172" s="381"/>
      <c r="J172" s="381"/>
      <c r="K172" s="381">
        <f>[1]Hoja1!I6057</f>
        <v>70</v>
      </c>
      <c r="L172" s="381"/>
      <c r="M172" s="381"/>
      <c r="N172" s="381"/>
      <c r="O172" s="381"/>
      <c r="P172" s="381"/>
    </row>
    <row r="173" spans="1:16" s="263" customFormat="1" ht="20.399999999999999" x14ac:dyDescent="0.35">
      <c r="A173" s="265" t="str">
        <f>[1]Hoja1!B6058</f>
        <v/>
      </c>
      <c r="B173" s="381" t="str">
        <f>[1]Hoja1!C6058</f>
        <v>0712</v>
      </c>
      <c r="C173" s="381" t="str">
        <f>[1]Hoja1!D6058</f>
        <v>46631</v>
      </c>
      <c r="D173" s="381">
        <f>[1]Hoja1!E6058</f>
        <v>320408</v>
      </c>
      <c r="E173" s="381">
        <f>[1]Hoja1!F6058</f>
        <v>13</v>
      </c>
      <c r="F173" s="393">
        <f>[1]Hoja1!G6058</f>
        <v>70</v>
      </c>
      <c r="G173" s="381">
        <v>1000</v>
      </c>
      <c r="H173" s="381">
        <f t="shared" si="11"/>
        <v>70000</v>
      </c>
      <c r="I173" s="381"/>
      <c r="J173" s="381"/>
      <c r="K173" s="381">
        <f>[1]Hoja1!I6058</f>
        <v>70</v>
      </c>
      <c r="L173" s="381"/>
      <c r="M173" s="381"/>
      <c r="N173" s="381"/>
      <c r="O173" s="381"/>
      <c r="P173" s="381"/>
    </row>
    <row r="174" spans="1:16" s="263" customFormat="1" ht="20.399999999999999" x14ac:dyDescent="0.35">
      <c r="A174" s="265" t="str">
        <f>[1]Hoja1!B6059</f>
        <v/>
      </c>
      <c r="B174" s="381" t="str">
        <f>[1]Hoja1!C6059</f>
        <v>0715</v>
      </c>
      <c r="C174" s="381" t="str">
        <f>[1]Hoja1!D6059</f>
        <v>46631</v>
      </c>
      <c r="D174" s="381">
        <f>[1]Hoja1!E6059</f>
        <v>320408</v>
      </c>
      <c r="E174" s="381">
        <f>[1]Hoja1!F6059</f>
        <v>13</v>
      </c>
      <c r="F174" s="393">
        <f>[1]Hoja1!G6059</f>
        <v>70</v>
      </c>
      <c r="G174" s="381">
        <v>500</v>
      </c>
      <c r="H174" s="381">
        <f t="shared" si="11"/>
        <v>35000</v>
      </c>
      <c r="I174" s="381"/>
      <c r="J174" s="381"/>
      <c r="K174" s="381">
        <f>[1]Hoja1!I6059</f>
        <v>70</v>
      </c>
      <c r="L174" s="381"/>
      <c r="M174" s="381"/>
      <c r="N174" s="381"/>
      <c r="O174" s="381"/>
      <c r="P174" s="381"/>
    </row>
    <row r="175" spans="1:16" s="261" customFormat="1" ht="20.399999999999999" x14ac:dyDescent="0.35">
      <c r="A175" s="265" t="str">
        <f>[1]Hoja1!B6060</f>
        <v/>
      </c>
      <c r="B175" s="381" t="str">
        <f>[1]Hoja1!C6060</f>
        <v>0721</v>
      </c>
      <c r="C175" s="381" t="str">
        <f>[1]Hoja1!D6060</f>
        <v>47732</v>
      </c>
      <c r="D175" s="381">
        <f>[1]Hoja1!E6060</f>
        <v>320408</v>
      </c>
      <c r="E175" s="381">
        <f>[1]Hoja1!F6060</f>
        <v>13</v>
      </c>
      <c r="F175" s="393">
        <f>[1]Hoja1!G6060</f>
        <v>75.95</v>
      </c>
      <c r="G175" s="381">
        <f>[1]Hoja1!H6060</f>
        <v>500</v>
      </c>
      <c r="H175" s="381">
        <f t="shared" si="11"/>
        <v>37975</v>
      </c>
      <c r="I175" s="381"/>
      <c r="J175" s="381"/>
      <c r="K175" s="381">
        <f>[1]Hoja1!I6060</f>
        <v>75.97</v>
      </c>
      <c r="L175" s="381"/>
      <c r="M175" s="381"/>
      <c r="N175" s="381"/>
      <c r="O175" s="381"/>
      <c r="P175" s="381"/>
    </row>
    <row r="176" spans="1:16" s="97" customFormat="1" ht="21" x14ac:dyDescent="0.4">
      <c r="A176" s="261" t="str">
        <f>[1]Hoja1!B6061</f>
        <v/>
      </c>
      <c r="B176" s="395" t="str">
        <f>[1]Hoja1!C6061</f>
        <v>0738</v>
      </c>
      <c r="C176" s="470" t="str">
        <f>[1]Hoja1!D6061</f>
        <v>47732</v>
      </c>
      <c r="D176" s="381">
        <f>[1]Hoja1!E6061</f>
        <v>320408</v>
      </c>
      <c r="E176" s="381">
        <f>[1]Hoja1!F6061</f>
        <v>13</v>
      </c>
      <c r="F176" s="468">
        <f>[1]Hoja1!G6061</f>
        <v>70</v>
      </c>
      <c r="G176" s="468">
        <f>[1]Hoja1!H6061</f>
        <v>5000</v>
      </c>
      <c r="H176" s="381">
        <f t="shared" si="11"/>
        <v>350000</v>
      </c>
      <c r="I176" s="392"/>
      <c r="J176" s="392"/>
      <c r="K176" s="468">
        <f>[1]Hoja1!I6061</f>
        <v>70</v>
      </c>
      <c r="L176" s="392"/>
      <c r="M176" s="392"/>
      <c r="N176" s="392"/>
      <c r="O176" s="381"/>
      <c r="P176" s="381"/>
    </row>
    <row r="177" spans="1:16" ht="20.399999999999999" x14ac:dyDescent="0.35">
      <c r="A177" s="97" t="str">
        <f>[1]Hoja1!B6062</f>
        <v/>
      </c>
      <c r="B177" s="381" t="str">
        <f>[1]Hoja1!C6062</f>
        <v>0747</v>
      </c>
      <c r="C177" s="381" t="str">
        <f>[1]Hoja1!D6062</f>
        <v>47732</v>
      </c>
      <c r="D177" s="381">
        <f>[1]Hoja1!E6062</f>
        <v>320408</v>
      </c>
      <c r="E177" s="381">
        <f>[1]Hoja1!F6062</f>
        <v>13</v>
      </c>
      <c r="F177" s="393">
        <f>[1]Hoja1!G6062</f>
        <v>85</v>
      </c>
      <c r="G177" s="381">
        <v>800</v>
      </c>
      <c r="H177" s="381">
        <f t="shared" si="11"/>
        <v>68000</v>
      </c>
      <c r="I177" s="381"/>
      <c r="J177" s="381"/>
      <c r="K177" s="381">
        <f>[1]Hoja1!I6062</f>
        <v>85</v>
      </c>
      <c r="L177" s="381"/>
      <c r="M177" s="381"/>
      <c r="N177" s="381"/>
      <c r="O177" s="381"/>
      <c r="P177" s="381"/>
    </row>
    <row r="178" spans="1:16" ht="20.399999999999999" x14ac:dyDescent="0.35">
      <c r="A178" s="266" t="s">
        <v>18</v>
      </c>
      <c r="B178" s="381"/>
      <c r="C178" s="381"/>
      <c r="D178" s="381"/>
      <c r="E178" s="381"/>
      <c r="F178" s="393"/>
      <c r="G178" s="381"/>
      <c r="H178" s="381"/>
      <c r="I178" s="381"/>
      <c r="J178" s="381"/>
      <c r="K178" s="393"/>
      <c r="L178" s="381"/>
      <c r="M178" s="381"/>
      <c r="N178" s="381"/>
      <c r="O178" s="381"/>
      <c r="P178" s="381"/>
    </row>
    <row r="179" spans="1:16" ht="30" customHeight="1" x14ac:dyDescent="0.4">
      <c r="A179" s="467">
        <v>527</v>
      </c>
      <c r="B179" s="467" t="str">
        <f>[1]Hoja1!C6063</f>
        <v>Bloque de cemento de 6"</v>
      </c>
      <c r="C179" s="381" t="str">
        <f>[1]Hoja1!D6063</f>
        <v/>
      </c>
      <c r="D179" s="381"/>
      <c r="E179" s="381"/>
      <c r="F179" s="386">
        <f>GEOMEAN(F181:F186)</f>
        <v>85.160511309983818</v>
      </c>
      <c r="G179" s="386">
        <f>SUM(G180:G185)</f>
        <v>7870</v>
      </c>
      <c r="H179" s="386">
        <f>SUM(H180:H185)</f>
        <v>669935</v>
      </c>
      <c r="I179" s="386">
        <f>(H179/($H$53)*100)</f>
        <v>76.757743562602855</v>
      </c>
      <c r="J179" s="381"/>
      <c r="K179" s="386">
        <f>GEOMEAN(K181:K186)</f>
        <v>85.160511309983818</v>
      </c>
      <c r="L179" s="381"/>
      <c r="M179" s="381"/>
      <c r="N179" s="381"/>
      <c r="O179" s="381"/>
      <c r="P179" s="381"/>
    </row>
    <row r="180" spans="1:16" ht="20.399999999999999" x14ac:dyDescent="0.35">
      <c r="A180" s="266" t="str">
        <f>[1]Hoja1!B6064</f>
        <v/>
      </c>
      <c r="B180" s="381" t="str">
        <f>[1]Hoja1!C6064</f>
        <v>0701</v>
      </c>
      <c r="C180" s="381" t="str">
        <f>[1]Hoja1!D6064</f>
        <v>47732</v>
      </c>
      <c r="D180" s="381">
        <f>[1]Hoja1!E6064</f>
        <v>320408</v>
      </c>
      <c r="E180" s="381">
        <f>[1]Hoja1!F6064</f>
        <v>13</v>
      </c>
      <c r="F180" s="381">
        <f>[1]Hoja1!G6064</f>
        <v>80</v>
      </c>
      <c r="G180" s="381">
        <f>[1]Hoja1!H6064</f>
        <v>70</v>
      </c>
      <c r="H180" s="381">
        <f t="shared" ref="H180:H185" si="12">F180*G180</f>
        <v>5600</v>
      </c>
      <c r="J180" s="381"/>
      <c r="K180" s="381">
        <f>[1]Hoja1!I6064</f>
        <v>80</v>
      </c>
      <c r="L180" s="381"/>
      <c r="M180" s="381"/>
      <c r="N180" s="381"/>
      <c r="O180" s="381"/>
      <c r="P180" s="381"/>
    </row>
    <row r="181" spans="1:16" s="99" customFormat="1" ht="20.399999999999999" x14ac:dyDescent="0.35">
      <c r="A181" s="17" t="str">
        <f>[1]Hoja1!B6065</f>
        <v/>
      </c>
      <c r="B181" s="469" t="str">
        <f>[1]Hoja1!C6065</f>
        <v>0712</v>
      </c>
      <c r="C181" s="470" t="str">
        <f>[1]Hoja1!D6065</f>
        <v>46631</v>
      </c>
      <c r="D181" s="381">
        <f>[1]Hoja1!E6065</f>
        <v>320408</v>
      </c>
      <c r="E181" s="381">
        <f>[1]Hoja1!F6065</f>
        <v>13</v>
      </c>
      <c r="F181" s="468">
        <f>[1]Hoja1!G6065</f>
        <v>80</v>
      </c>
      <c r="G181" s="468">
        <v>1000</v>
      </c>
      <c r="H181" s="381">
        <f t="shared" si="12"/>
        <v>80000</v>
      </c>
      <c r="J181" s="392"/>
      <c r="K181" s="468">
        <f>[1]Hoja1!I6065</f>
        <v>80</v>
      </c>
      <c r="L181" s="392"/>
      <c r="M181" s="392"/>
      <c r="N181" s="392"/>
      <c r="O181" s="381"/>
      <c r="P181" s="381"/>
    </row>
    <row r="182" spans="1:16" ht="20.399999999999999" x14ac:dyDescent="0.35">
      <c r="A182" s="99" t="str">
        <f>[1]Hoja1!B6066</f>
        <v/>
      </c>
      <c r="B182" s="381" t="str">
        <f>[1]Hoja1!C6066</f>
        <v>0715</v>
      </c>
      <c r="C182" s="381" t="str">
        <f>[1]Hoja1!D6066</f>
        <v>46631</v>
      </c>
      <c r="D182" s="381">
        <f>[1]Hoja1!E6066</f>
        <v>320408</v>
      </c>
      <c r="E182" s="381">
        <f>[1]Hoja1!F6066</f>
        <v>13</v>
      </c>
      <c r="F182" s="393">
        <f>[1]Hoja1!G6066</f>
        <v>80</v>
      </c>
      <c r="G182" s="381">
        <v>500</v>
      </c>
      <c r="H182" s="381">
        <f t="shared" si="12"/>
        <v>40000</v>
      </c>
      <c r="J182" s="381"/>
      <c r="K182" s="381">
        <f>[1]Hoja1!I6066</f>
        <v>80</v>
      </c>
      <c r="L182" s="381"/>
      <c r="M182" s="381"/>
      <c r="N182" s="381"/>
      <c r="O182" s="381"/>
      <c r="P182" s="381"/>
    </row>
    <row r="183" spans="1:16" ht="20.399999999999999" x14ac:dyDescent="0.35">
      <c r="A183" s="267" t="str">
        <f>[1]Hoja1!B6067</f>
        <v/>
      </c>
      <c r="B183" s="381" t="str">
        <f>[1]Hoja1!C6067</f>
        <v>0721</v>
      </c>
      <c r="C183" s="381" t="str">
        <f>[1]Hoja1!D6067</f>
        <v>47732</v>
      </c>
      <c r="D183" s="381">
        <f>[1]Hoja1!E6067</f>
        <v>320408</v>
      </c>
      <c r="E183" s="381">
        <f>[1]Hoja1!F6067</f>
        <v>13</v>
      </c>
      <c r="F183" s="393">
        <f>[1]Hoja1!G6067</f>
        <v>86.67</v>
      </c>
      <c r="G183" s="381">
        <f>[1]Hoja1!H6067</f>
        <v>500</v>
      </c>
      <c r="H183" s="381">
        <f t="shared" si="12"/>
        <v>43335</v>
      </c>
      <c r="J183" s="381"/>
      <c r="K183" s="381">
        <f>[1]Hoja1!I6067</f>
        <v>86.67</v>
      </c>
      <c r="L183" s="381"/>
      <c r="M183" s="381"/>
      <c r="N183" s="381"/>
      <c r="O183" s="381"/>
      <c r="P183" s="381"/>
    </row>
    <row r="184" spans="1:16" ht="20.399999999999999" x14ac:dyDescent="0.35">
      <c r="A184" s="267" t="str">
        <f>[1]Hoja1!B6068</f>
        <v/>
      </c>
      <c r="B184" s="381" t="str">
        <f>[1]Hoja1!C6068</f>
        <v>0738</v>
      </c>
      <c r="C184" s="381" t="str">
        <f>[1]Hoja1!D6068</f>
        <v>47732</v>
      </c>
      <c r="D184" s="381">
        <f>[1]Hoja1!E6068</f>
        <v>320408</v>
      </c>
      <c r="E184" s="381">
        <f>[1]Hoja1!F6068</f>
        <v>13</v>
      </c>
      <c r="F184" s="393">
        <f>[1]Hoja1!G6068</f>
        <v>85</v>
      </c>
      <c r="G184" s="381">
        <f>[1]Hoja1!H6068</f>
        <v>5000</v>
      </c>
      <c r="H184" s="381">
        <f t="shared" si="12"/>
        <v>425000</v>
      </c>
      <c r="J184" s="381"/>
      <c r="K184" s="381">
        <f>[1]Hoja1!I6068</f>
        <v>85</v>
      </c>
      <c r="L184" s="381"/>
      <c r="M184" s="381"/>
      <c r="N184" s="381"/>
      <c r="O184" s="381"/>
      <c r="P184" s="381"/>
    </row>
    <row r="185" spans="1:16" ht="20.399999999999999" x14ac:dyDescent="0.35">
      <c r="A185" s="267" t="str">
        <f>[1]Hoja1!B6069</f>
        <v/>
      </c>
      <c r="B185" s="381" t="str">
        <f>[1]Hoja1!C6069</f>
        <v>0747</v>
      </c>
      <c r="C185" s="381" t="str">
        <f>[1]Hoja1!D6069</f>
        <v>47732</v>
      </c>
      <c r="D185" s="381">
        <f>[1]Hoja1!E6069</f>
        <v>320408</v>
      </c>
      <c r="E185" s="381">
        <f>[1]Hoja1!F6069</f>
        <v>13</v>
      </c>
      <c r="F185" s="393">
        <f>[1]Hoja1!G6069</f>
        <v>95</v>
      </c>
      <c r="G185" s="381">
        <v>800</v>
      </c>
      <c r="H185" s="381">
        <f t="shared" si="12"/>
        <v>76000</v>
      </c>
      <c r="J185" s="381"/>
      <c r="K185" s="381">
        <f>[1]Hoja1!I6069</f>
        <v>95</v>
      </c>
      <c r="L185" s="381"/>
      <c r="M185" s="381"/>
      <c r="N185" s="381"/>
      <c r="O185" s="381"/>
      <c r="P185" s="381"/>
    </row>
    <row r="186" spans="1:16" ht="20.399999999999999" x14ac:dyDescent="0.35">
      <c r="A186" s="267" t="s">
        <v>18</v>
      </c>
      <c r="B186" s="381"/>
      <c r="C186" s="381"/>
      <c r="D186" s="381"/>
      <c r="E186" s="381"/>
      <c r="F186" s="393"/>
      <c r="G186" s="381"/>
      <c r="H186" s="381"/>
      <c r="I186" s="381"/>
      <c r="J186" s="381"/>
      <c r="K186" s="393"/>
      <c r="L186" s="381"/>
      <c r="M186" s="381"/>
      <c r="N186" s="381"/>
      <c r="O186" s="381"/>
      <c r="P186" s="381"/>
    </row>
    <row r="187" spans="1:16" ht="30" customHeight="1" x14ac:dyDescent="0.4">
      <c r="A187" s="467">
        <v>528</v>
      </c>
      <c r="B187" s="467" t="str">
        <f>[1]Hoja1!C6070</f>
        <v>Zinc (2' x 6') calibre 26</v>
      </c>
      <c r="C187" s="381" t="str">
        <f>[1]Hoja1!D6070</f>
        <v/>
      </c>
      <c r="D187" s="381"/>
      <c r="E187" s="381"/>
      <c r="F187" s="386">
        <f>GEOMEAN(F188:F192)</f>
        <v>2.0659295095651515</v>
      </c>
      <c r="G187" s="386">
        <f>SUM(G188:G192)</f>
        <v>1250</v>
      </c>
      <c r="H187" s="386">
        <f>SUM(H188:H192)</f>
        <v>2355</v>
      </c>
      <c r="I187" s="386">
        <f>(H187/($H$53)*100)</f>
        <v>0.26982391737993944</v>
      </c>
      <c r="J187" s="381"/>
      <c r="K187" s="386">
        <f>GEOMEAN(K188:K192)</f>
        <v>2.1463800070880668</v>
      </c>
      <c r="L187" s="381"/>
      <c r="M187" s="381"/>
      <c r="N187" s="381"/>
      <c r="O187" s="381"/>
      <c r="P187" s="381"/>
    </row>
    <row r="188" spans="1:16" ht="20.399999999999999" x14ac:dyDescent="0.35">
      <c r="A188" s="267" t="str">
        <f>[1]Hoja1!B6071</f>
        <v/>
      </c>
      <c r="B188" s="381" t="str">
        <f>[1]Hoja1!C6071</f>
        <v>0701</v>
      </c>
      <c r="C188" s="381" t="str">
        <f>[1]Hoja1!D6071</f>
        <v>47732</v>
      </c>
      <c r="D188" s="381">
        <f>[1]Hoja1!E6071</f>
        <v>330214</v>
      </c>
      <c r="E188" s="381">
        <f>[1]Hoja1!F6071</f>
        <v>29</v>
      </c>
      <c r="F188" s="393">
        <f>[1]Hoja1!G6071</f>
        <v>1.7</v>
      </c>
      <c r="G188" s="381">
        <f>[1]Hoja1!H6071</f>
        <v>150</v>
      </c>
      <c r="H188" s="381">
        <f t="shared" ref="H188:H192" si="13">F188*G188</f>
        <v>255</v>
      </c>
      <c r="I188" s="381"/>
      <c r="J188" s="381"/>
      <c r="K188" s="381">
        <f>[1]Hoja1!I6071</f>
        <v>1.7</v>
      </c>
      <c r="L188" s="381"/>
      <c r="M188" s="381"/>
      <c r="N188" s="381"/>
      <c r="O188" s="381"/>
      <c r="P188" s="381"/>
    </row>
    <row r="189" spans="1:16" ht="20.399999999999999" x14ac:dyDescent="0.35">
      <c r="A189" s="267" t="str">
        <f>[1]Hoja1!B6072</f>
        <v/>
      </c>
      <c r="B189" s="381" t="str">
        <f>[1]Hoja1!C6072</f>
        <v>0712</v>
      </c>
      <c r="C189" s="381" t="str">
        <f>[1]Hoja1!D6072</f>
        <v>46631</v>
      </c>
      <c r="D189" s="381">
        <f>[1]Hoja1!E6072</f>
        <v>330214</v>
      </c>
      <c r="E189" s="381">
        <f>[1]Hoja1!F6072</f>
        <v>29</v>
      </c>
      <c r="F189" s="381">
        <v>2.2000000000000002</v>
      </c>
      <c r="G189" s="381">
        <v>100</v>
      </c>
      <c r="H189" s="381">
        <f t="shared" si="13"/>
        <v>220.00000000000003</v>
      </c>
      <c r="I189" s="381"/>
      <c r="J189" s="381"/>
      <c r="K189" s="381">
        <v>2.5</v>
      </c>
      <c r="L189" s="381"/>
      <c r="M189" s="381"/>
      <c r="N189" s="381"/>
      <c r="O189" s="381"/>
      <c r="P189" s="381"/>
    </row>
    <row r="190" spans="1:16" s="100" customFormat="1" ht="20.399999999999999" x14ac:dyDescent="0.35">
      <c r="A190" s="17" t="str">
        <f>[1]Hoja1!B6073</f>
        <v/>
      </c>
      <c r="B190" s="469" t="str">
        <f>[1]Hoja1!C6073</f>
        <v>0715</v>
      </c>
      <c r="C190" s="470" t="str">
        <f>[1]Hoja1!D6073</f>
        <v>46631</v>
      </c>
      <c r="D190" s="381">
        <f>[1]Hoja1!E6073</f>
        <v>330214</v>
      </c>
      <c r="E190" s="381">
        <f>[1]Hoja1!F6073</f>
        <v>29</v>
      </c>
      <c r="F190" s="468">
        <v>2.2999999999999998</v>
      </c>
      <c r="G190" s="468">
        <v>100</v>
      </c>
      <c r="H190" s="381">
        <f t="shared" si="13"/>
        <v>229.99999999999997</v>
      </c>
      <c r="I190" s="468"/>
      <c r="J190" s="392"/>
      <c r="K190" s="468">
        <v>2.4500000000000002</v>
      </c>
      <c r="L190" s="392"/>
      <c r="M190" s="392"/>
      <c r="N190" s="392"/>
      <c r="O190" s="381"/>
      <c r="P190" s="381"/>
    </row>
    <row r="191" spans="1:16" ht="20.399999999999999" x14ac:dyDescent="0.35">
      <c r="A191" s="100" t="str">
        <f>[1]Hoja1!B6074</f>
        <v/>
      </c>
      <c r="B191" s="381" t="str">
        <f>[1]Hoja1!C6074</f>
        <v>0736</v>
      </c>
      <c r="C191" s="381" t="str">
        <f>[1]Hoja1!D6074</f>
        <v>47732</v>
      </c>
      <c r="D191" s="381">
        <f>[1]Hoja1!E6074</f>
        <v>330214</v>
      </c>
      <c r="E191" s="381">
        <f>[1]Hoja1!F6074</f>
        <v>29</v>
      </c>
      <c r="F191" s="393">
        <f>[1]Hoja1!G6074</f>
        <v>1.75</v>
      </c>
      <c r="G191" s="381">
        <f>[1]Hoja1!H6074</f>
        <v>800</v>
      </c>
      <c r="H191" s="381">
        <f t="shared" si="13"/>
        <v>1400</v>
      </c>
      <c r="I191" s="381"/>
      <c r="J191" s="381"/>
      <c r="K191" s="381">
        <f>[1]Hoja1!I6074</f>
        <v>1.75</v>
      </c>
      <c r="L191" s="381"/>
      <c r="M191" s="381"/>
      <c r="N191" s="381"/>
      <c r="O191" s="381"/>
      <c r="P191" s="381"/>
    </row>
    <row r="192" spans="1:16" ht="20.399999999999999" x14ac:dyDescent="0.35">
      <c r="A192" s="268" t="str">
        <f>[1]Hoja1!B6075</f>
        <v/>
      </c>
      <c r="B192" s="381" t="str">
        <f>[1]Hoja1!C6075</f>
        <v>0744</v>
      </c>
      <c r="C192" s="381" t="str">
        <f>[1]Hoja1!D6075</f>
        <v>47732</v>
      </c>
      <c r="D192" s="381">
        <f>[1]Hoja1!E6075</f>
        <v>330214</v>
      </c>
      <c r="E192" s="381">
        <f>[1]Hoja1!F6075</f>
        <v>29</v>
      </c>
      <c r="F192" s="393">
        <f>[1]Hoja1!G6075</f>
        <v>2.5</v>
      </c>
      <c r="G192" s="381">
        <f>[1]Hoja1!H6075</f>
        <v>100</v>
      </c>
      <c r="H192" s="381">
        <f t="shared" si="13"/>
        <v>250</v>
      </c>
      <c r="I192" s="381"/>
      <c r="J192" s="381"/>
      <c r="K192" s="381">
        <f>[1]Hoja1!I6075</f>
        <v>2.5</v>
      </c>
      <c r="L192" s="381"/>
      <c r="M192" s="381"/>
      <c r="N192" s="381"/>
      <c r="O192" s="381"/>
      <c r="P192" s="381"/>
    </row>
    <row r="193" spans="1:16" ht="20.399999999999999" x14ac:dyDescent="0.35">
      <c r="A193" s="268" t="s">
        <v>18</v>
      </c>
      <c r="B193" s="381"/>
      <c r="C193" s="381"/>
      <c r="D193" s="381"/>
      <c r="E193" s="381"/>
      <c r="F193" s="393"/>
      <c r="G193" s="381"/>
      <c r="H193" s="381"/>
      <c r="I193" s="381"/>
      <c r="J193" s="381"/>
      <c r="K193" s="393"/>
      <c r="L193" s="381"/>
      <c r="M193" s="381"/>
      <c r="N193" s="381"/>
      <c r="O193" s="381"/>
      <c r="P193" s="381"/>
    </row>
    <row r="194" spans="1:16" ht="30" customHeight="1" x14ac:dyDescent="0.4">
      <c r="A194" s="467">
        <v>529</v>
      </c>
      <c r="B194" s="467" t="str">
        <f>[1]Hoja1!C6076</f>
        <v>Zinc (2' x 8') calibre 28</v>
      </c>
      <c r="C194" s="381" t="str">
        <f>[1]Hoja1!D6076</f>
        <v/>
      </c>
      <c r="D194" s="381"/>
      <c r="E194" s="381"/>
      <c r="F194" s="386">
        <f>GEOMEAN(F195:F199)</f>
        <v>2</v>
      </c>
      <c r="G194" s="386">
        <f>SUM(G195:G199)</f>
        <v>100</v>
      </c>
      <c r="H194" s="386">
        <f>SUM(H195:H199)</f>
        <v>200</v>
      </c>
      <c r="I194" s="386">
        <f>(H194/($H$53)*100)</f>
        <v>2.2914982367723095E-2</v>
      </c>
      <c r="J194" s="381"/>
      <c r="K194" s="386">
        <f>GEOMEAN(K195:K199)</f>
        <v>2</v>
      </c>
      <c r="L194" s="381"/>
      <c r="M194" s="381"/>
      <c r="N194" s="381"/>
      <c r="O194" s="381"/>
      <c r="P194" s="381"/>
    </row>
    <row r="195" spans="1:16" ht="20.399999999999999" x14ac:dyDescent="0.35">
      <c r="A195" s="268" t="str">
        <f>[1]Hoja1!B6077</f>
        <v/>
      </c>
      <c r="B195" s="381" t="str">
        <f>[1]Hoja1!C6077</f>
        <v>0744</v>
      </c>
      <c r="C195" s="381" t="str">
        <f>[1]Hoja1!D6077</f>
        <v>47732</v>
      </c>
      <c r="D195" s="381">
        <f>[1]Hoja1!E6077</f>
        <v>330214</v>
      </c>
      <c r="E195" s="381">
        <f>[1]Hoja1!F6077</f>
        <v>29</v>
      </c>
      <c r="F195" s="393">
        <f>[1]Hoja1!G6077</f>
        <v>2</v>
      </c>
      <c r="G195" s="381">
        <f>[1]Hoja1!H6077</f>
        <v>100</v>
      </c>
      <c r="H195" s="381">
        <f t="shared" ref="H195" si="14">F195*G195</f>
        <v>200</v>
      </c>
      <c r="I195" s="381"/>
      <c r="J195" s="381"/>
      <c r="K195" s="381">
        <f>[1]Hoja1!I6077</f>
        <v>2</v>
      </c>
      <c r="L195" s="381"/>
      <c r="M195" s="381"/>
      <c r="N195" s="381"/>
      <c r="O195" s="381"/>
      <c r="P195" s="381"/>
    </row>
    <row r="196" spans="1:16" ht="20.399999999999999" x14ac:dyDescent="0.35">
      <c r="A196" s="268" t="s">
        <v>18</v>
      </c>
      <c r="B196" s="381"/>
      <c r="C196" s="381"/>
      <c r="D196" s="381"/>
      <c r="E196" s="381"/>
      <c r="F196" s="393"/>
      <c r="G196" s="381"/>
      <c r="H196" s="381"/>
      <c r="I196" s="381"/>
      <c r="J196" s="381"/>
      <c r="K196" s="393"/>
      <c r="L196" s="381"/>
      <c r="M196" s="381"/>
      <c r="N196" s="381"/>
      <c r="O196" s="381"/>
      <c r="P196" s="381"/>
    </row>
    <row r="197" spans="1:16" ht="20.399999999999999" x14ac:dyDescent="0.35">
      <c r="A197" s="268" t="s">
        <v>18</v>
      </c>
      <c r="B197" s="381"/>
      <c r="C197" s="381"/>
      <c r="D197" s="381"/>
      <c r="E197" s="381"/>
      <c r="F197" s="393"/>
      <c r="G197" s="381"/>
      <c r="H197" s="381"/>
      <c r="I197" s="381"/>
      <c r="J197" s="381"/>
      <c r="K197" s="393"/>
      <c r="L197" s="381"/>
      <c r="M197" s="381"/>
      <c r="N197" s="381"/>
      <c r="O197" s="381"/>
      <c r="P197" s="381"/>
    </row>
    <row r="198" spans="1:16" ht="20.399999999999999" x14ac:dyDescent="0.35">
      <c r="A198" s="268" t="s">
        <v>18</v>
      </c>
      <c r="B198" s="381"/>
      <c r="C198" s="381"/>
      <c r="D198" s="381"/>
      <c r="E198" s="381"/>
      <c r="F198" s="381"/>
      <c r="G198" s="381"/>
      <c r="H198" s="381"/>
      <c r="I198" s="381"/>
      <c r="J198" s="381"/>
      <c r="K198" s="381"/>
      <c r="L198" s="381"/>
      <c r="M198" s="381"/>
      <c r="N198" s="381"/>
      <c r="O198" s="381"/>
      <c r="P198" s="381"/>
    </row>
    <row r="199" spans="1:16" s="101" customFormat="1" ht="21" x14ac:dyDescent="0.4">
      <c r="A199" s="17"/>
      <c r="B199" s="395"/>
      <c r="C199" s="470"/>
      <c r="D199" s="381"/>
      <c r="E199" s="381"/>
      <c r="F199" s="392"/>
      <c r="G199" s="392"/>
      <c r="H199" s="392"/>
      <c r="I199" s="392"/>
      <c r="J199" s="392"/>
      <c r="K199" s="392"/>
      <c r="L199" s="392"/>
      <c r="M199" s="392"/>
      <c r="N199" s="392"/>
      <c r="O199" s="381"/>
      <c r="P199" s="381"/>
    </row>
    <row r="200" spans="1:16" ht="20.399999999999999" x14ac:dyDescent="0.35">
      <c r="A200" s="101"/>
      <c r="B200" s="381"/>
      <c r="C200" s="381"/>
      <c r="D200" s="381"/>
      <c r="E200" s="381"/>
      <c r="F200" s="393"/>
      <c r="G200" s="381"/>
      <c r="H200" s="381"/>
      <c r="I200" s="381"/>
      <c r="J200" s="381"/>
      <c r="K200" s="393"/>
      <c r="L200" s="381"/>
      <c r="M200" s="381"/>
      <c r="N200" s="381"/>
      <c r="O200" s="381"/>
      <c r="P200" s="381"/>
    </row>
    <row r="201" spans="1:16" ht="20.399999999999999" x14ac:dyDescent="0.35">
      <c r="A201" s="269" t="s">
        <v>18</v>
      </c>
      <c r="B201" s="381"/>
      <c r="C201" s="381"/>
      <c r="D201" s="381"/>
      <c r="E201" s="381"/>
      <c r="F201" s="393"/>
      <c r="G201" s="381"/>
      <c r="H201" s="381"/>
      <c r="I201" s="381"/>
      <c r="J201" s="381"/>
      <c r="K201" s="393"/>
      <c r="L201" s="381"/>
      <c r="M201" s="381"/>
      <c r="N201" s="381"/>
      <c r="O201" s="381"/>
      <c r="P201" s="381"/>
    </row>
    <row r="202" spans="1:16" ht="20.399999999999999" x14ac:dyDescent="0.35">
      <c r="A202" s="269" t="s">
        <v>18</v>
      </c>
      <c r="B202" s="381"/>
      <c r="C202" s="381"/>
      <c r="D202" s="381"/>
      <c r="E202" s="381"/>
      <c r="F202" s="393"/>
      <c r="G202" s="381"/>
      <c r="H202" s="381"/>
      <c r="I202" s="381"/>
      <c r="J202" s="381"/>
      <c r="K202" s="393"/>
      <c r="L202" s="381"/>
      <c r="M202" s="381"/>
      <c r="N202" s="381"/>
      <c r="O202" s="381"/>
      <c r="P202" s="381"/>
    </row>
    <row r="203" spans="1:16" ht="20.399999999999999" x14ac:dyDescent="0.35">
      <c r="A203" s="269" t="s">
        <v>18</v>
      </c>
      <c r="B203" s="381"/>
      <c r="C203" s="381"/>
      <c r="D203" s="381"/>
      <c r="E203" s="381"/>
      <c r="F203" s="393"/>
      <c r="G203" s="381"/>
      <c r="H203" s="381"/>
      <c r="I203" s="381"/>
      <c r="J203" s="381"/>
      <c r="K203" s="393"/>
      <c r="L203" s="381"/>
      <c r="M203" s="381"/>
      <c r="N203" s="381"/>
      <c r="O203" s="381"/>
      <c r="P203" s="381"/>
    </row>
    <row r="204" spans="1:16" ht="20.399999999999999" x14ac:dyDescent="0.35">
      <c r="A204" s="269" t="s">
        <v>18</v>
      </c>
      <c r="B204" s="381"/>
      <c r="C204" s="381"/>
      <c r="D204" s="381"/>
      <c r="E204" s="381"/>
      <c r="F204" s="393"/>
      <c r="G204" s="381"/>
      <c r="H204" s="381"/>
      <c r="I204" s="381"/>
      <c r="J204" s="381"/>
      <c r="K204" s="393"/>
      <c r="L204" s="381"/>
      <c r="M204" s="381"/>
      <c r="N204" s="381"/>
      <c r="O204" s="381"/>
      <c r="P204" s="381"/>
    </row>
    <row r="205" spans="1:16" ht="20.399999999999999" x14ac:dyDescent="0.35">
      <c r="A205" s="269" t="s">
        <v>18</v>
      </c>
      <c r="B205" s="381"/>
      <c r="C205" s="381"/>
      <c r="D205" s="381"/>
      <c r="E205" s="381"/>
      <c r="F205" s="393"/>
      <c r="G205" s="381"/>
      <c r="H205" s="381"/>
      <c r="I205" s="381"/>
      <c r="J205" s="381"/>
      <c r="K205" s="393"/>
      <c r="L205" s="381"/>
      <c r="M205" s="381"/>
      <c r="N205" s="381"/>
      <c r="O205" s="381"/>
      <c r="P205" s="381"/>
    </row>
    <row r="206" spans="1:16" ht="20.399999999999999" x14ac:dyDescent="0.35">
      <c r="A206" s="269" t="s">
        <v>18</v>
      </c>
      <c r="B206" s="381"/>
      <c r="C206" s="381"/>
      <c r="D206" s="381"/>
      <c r="E206" s="381"/>
      <c r="F206" s="381"/>
      <c r="G206" s="381"/>
      <c r="H206" s="381"/>
      <c r="I206" s="381"/>
      <c r="J206" s="381"/>
      <c r="K206" s="381"/>
      <c r="L206" s="381"/>
      <c r="M206" s="381"/>
      <c r="N206" s="381"/>
      <c r="O206" s="381"/>
      <c r="P206" s="381"/>
    </row>
    <row r="207" spans="1:16" s="102" customFormat="1" ht="21" x14ac:dyDescent="0.4">
      <c r="A207" s="17"/>
      <c r="B207" s="395"/>
      <c r="C207" s="470"/>
      <c r="D207" s="381"/>
      <c r="E207" s="381"/>
      <c r="F207" s="392"/>
      <c r="G207" s="392"/>
      <c r="H207" s="392"/>
      <c r="I207" s="392"/>
      <c r="J207" s="392"/>
      <c r="K207" s="392"/>
      <c r="L207" s="392"/>
      <c r="M207" s="392"/>
      <c r="N207" s="392"/>
      <c r="O207" s="381"/>
      <c r="P207" s="381"/>
    </row>
    <row r="208" spans="1:16" ht="20.399999999999999" x14ac:dyDescent="0.35">
      <c r="A208" s="102"/>
      <c r="B208" s="381"/>
      <c r="C208" s="381"/>
      <c r="D208" s="381"/>
      <c r="E208" s="381"/>
      <c r="F208" s="393"/>
      <c r="G208" s="381"/>
      <c r="H208" s="381"/>
      <c r="I208" s="381"/>
      <c r="J208" s="381"/>
      <c r="K208" s="393"/>
      <c r="L208" s="381"/>
      <c r="M208" s="381"/>
      <c r="N208" s="381"/>
      <c r="O208" s="381"/>
      <c r="P208" s="381"/>
    </row>
    <row r="209" spans="1:16" ht="20.399999999999999" x14ac:dyDescent="0.35">
      <c r="A209" s="270" t="s">
        <v>18</v>
      </c>
      <c r="B209" s="381"/>
      <c r="C209" s="381"/>
      <c r="D209" s="381"/>
      <c r="E209" s="381"/>
      <c r="F209" s="393"/>
      <c r="G209" s="381"/>
      <c r="H209" s="381"/>
      <c r="I209" s="381"/>
      <c r="J209" s="381"/>
      <c r="K209" s="397"/>
      <c r="L209" s="381"/>
      <c r="M209" s="381"/>
      <c r="N209" s="381"/>
      <c r="O209" s="381"/>
      <c r="P209" s="381"/>
    </row>
    <row r="210" spans="1:16" ht="20.399999999999999" x14ac:dyDescent="0.35">
      <c r="A210" s="270" t="s">
        <v>18</v>
      </c>
      <c r="B210" s="381"/>
      <c r="C210" s="381"/>
      <c r="D210" s="381"/>
      <c r="E210" s="381"/>
      <c r="F210" s="393"/>
      <c r="G210" s="381"/>
      <c r="H210" s="381"/>
      <c r="I210" s="381"/>
      <c r="J210" s="381"/>
      <c r="K210" s="393"/>
      <c r="L210" s="381"/>
      <c r="M210" s="381"/>
      <c r="N210" s="381"/>
      <c r="O210" s="381"/>
      <c r="P210" s="381"/>
    </row>
    <row r="211" spans="1:16" x14ac:dyDescent="0.3">
      <c r="A211" s="270" t="s">
        <v>18</v>
      </c>
    </row>
  </sheetData>
  <mergeCells count="7">
    <mergeCell ref="B6:B7"/>
    <mergeCell ref="D4:D5"/>
    <mergeCell ref="E4:E5"/>
    <mergeCell ref="F4:I4"/>
    <mergeCell ref="J4:O4"/>
    <mergeCell ref="B4:B5"/>
    <mergeCell ref="C4:C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4:O483"/>
  <sheetViews>
    <sheetView zoomScale="55" zoomScaleNormal="55" workbookViewId="0">
      <pane ySplit="5" topLeftCell="A6" activePane="bottomLeft" state="frozen"/>
      <selection activeCell="T165" sqref="T165"/>
      <selection pane="bottomLeft" activeCell="N16" sqref="N16"/>
    </sheetView>
  </sheetViews>
  <sheetFormatPr baseColWidth="10" defaultColWidth="11.44140625" defaultRowHeight="14.4" x14ac:dyDescent="0.3"/>
  <cols>
    <col min="1" max="1" width="11.44140625" style="17"/>
    <col min="2" max="2" width="54.6640625" style="17" customWidth="1"/>
    <col min="3" max="3" width="15.5546875" style="17" customWidth="1"/>
    <col min="4" max="4" width="14.88671875" style="17" customWidth="1"/>
    <col min="5" max="5" width="13.33203125" style="17" customWidth="1"/>
    <col min="6" max="6" width="16.5546875" style="17" customWidth="1"/>
    <col min="7" max="7" width="24" style="17" customWidth="1"/>
    <col min="8" max="8" width="15.109375" style="17" customWidth="1"/>
    <col min="9" max="9" width="13.33203125" style="17" customWidth="1"/>
    <col min="10" max="10" width="15.88671875" style="17" customWidth="1"/>
    <col min="11" max="11" width="17.5546875" style="17" customWidth="1"/>
    <col min="12" max="13" width="11.44140625" style="17"/>
    <col min="14" max="14" width="14.33203125" style="17" customWidth="1"/>
    <col min="15" max="15" width="13.6640625" style="17" customWidth="1"/>
    <col min="16" max="16384" width="11.44140625" style="17"/>
  </cols>
  <sheetData>
    <row r="4" spans="1:15" ht="18.75" customHeight="1" x14ac:dyDescent="0.4">
      <c r="B4" s="643" t="s">
        <v>0</v>
      </c>
      <c r="C4" s="645" t="s">
        <v>4</v>
      </c>
      <c r="D4" s="638" t="s">
        <v>5</v>
      </c>
      <c r="E4" s="639" t="s">
        <v>6</v>
      </c>
      <c r="F4" s="640" t="s">
        <v>11</v>
      </c>
      <c r="G4" s="640"/>
      <c r="H4" s="640"/>
      <c r="I4" s="640"/>
      <c r="J4" s="641">
        <v>2014</v>
      </c>
      <c r="K4" s="641"/>
      <c r="L4" s="641"/>
      <c r="M4" s="641"/>
      <c r="N4" s="641"/>
      <c r="O4" s="642"/>
    </row>
    <row r="5" spans="1:15" ht="86.25" customHeight="1" x14ac:dyDescent="0.3">
      <c r="B5" s="644"/>
      <c r="C5" s="645"/>
      <c r="D5" s="638"/>
      <c r="E5" s="639"/>
      <c r="F5" s="481" t="s">
        <v>7</v>
      </c>
      <c r="G5" s="481" t="s">
        <v>283</v>
      </c>
      <c r="H5" s="482" t="s">
        <v>9</v>
      </c>
      <c r="I5" s="483" t="s">
        <v>10</v>
      </c>
      <c r="J5" s="481" t="s">
        <v>12</v>
      </c>
      <c r="K5" s="481" t="s">
        <v>13</v>
      </c>
      <c r="L5" s="481" t="s">
        <v>14</v>
      </c>
      <c r="M5" s="481" t="s">
        <v>15</v>
      </c>
      <c r="N5" s="481" t="s">
        <v>16</v>
      </c>
      <c r="O5" s="481" t="s">
        <v>17</v>
      </c>
    </row>
    <row r="6" spans="1:15" x14ac:dyDescent="0.3">
      <c r="B6" s="3"/>
      <c r="C6" s="5"/>
      <c r="D6" s="6"/>
      <c r="E6" s="7"/>
      <c r="F6" s="5"/>
      <c r="G6" s="5"/>
      <c r="H6" s="13"/>
      <c r="I6" s="14"/>
      <c r="J6" s="5"/>
      <c r="K6" s="5"/>
      <c r="L6" s="5"/>
      <c r="M6" s="5"/>
      <c r="N6" s="5"/>
      <c r="O6" s="5"/>
    </row>
    <row r="7" spans="1:15" x14ac:dyDescent="0.3">
      <c r="B7" s="1"/>
    </row>
    <row r="8" spans="1:15" ht="22.8" x14ac:dyDescent="0.4">
      <c r="B8" s="529" t="s">
        <v>260</v>
      </c>
      <c r="C8" s="530"/>
      <c r="D8" s="531"/>
      <c r="E8" s="531"/>
      <c r="F8" s="532">
        <f>GEOMEAN(F15:F26,F31:F36,F39:F42,F45:F52,F59:F68,F71:F73,F78:F82,F85:F90,F93:F95,F98:F109,F112:F113,F116,F119:F120,F123:F124,F131:F132,F135:F140,F143,F146:F147,F150:F154,F157:F165,F168,F173:F174,F177,F182:F184,F187:F193,F196:F203,F206:F219,F222,F225:F237,F240:F245,F248:F249,F254:F261,F264:F267,F272,F275:F277)</f>
        <v>5.5438177106053264</v>
      </c>
      <c r="G8" s="533">
        <f>G10+G54+G126</f>
        <v>25493</v>
      </c>
      <c r="H8" s="533">
        <f>H10+H54+H126</f>
        <v>131552.18</v>
      </c>
      <c r="I8" s="533">
        <f>I10+I54+I126</f>
        <v>100</v>
      </c>
      <c r="J8" s="531"/>
      <c r="K8" s="532">
        <f>GEOMEAN(K15:K26,K31:K36,K39:K42,K45:K52,K59:K68,K71:K73,K78:K82,K85:K90,K93:K95,K98:K109,K112:K113,K116,K119:K120,K123:K124,K131:K132,K135:K140,K143,K146:K147,K150:K154,K157:K165,K168,K173:K174,K177,K182:K184,K187:K193,K196:K203,K206:K219,K222,K225:K237,K240:K245,K248:K249,K254:K261,K264:K267,K272,K275:K277)</f>
        <v>5.7602983231952516</v>
      </c>
      <c r="L8" s="400"/>
      <c r="M8" s="400"/>
      <c r="N8" s="400"/>
      <c r="O8" s="400"/>
    </row>
    <row r="9" spans="1:15" ht="22.8" x14ac:dyDescent="0.4">
      <c r="B9" s="402"/>
      <c r="C9" s="399"/>
      <c r="D9" s="400"/>
      <c r="E9" s="400"/>
      <c r="F9" s="400"/>
      <c r="G9" s="400"/>
      <c r="H9" s="400"/>
      <c r="I9" s="400"/>
      <c r="J9" s="400"/>
      <c r="K9" s="400"/>
      <c r="L9" s="400"/>
      <c r="M9" s="400"/>
      <c r="N9" s="400"/>
      <c r="O9" s="400"/>
    </row>
    <row r="10" spans="1:15" s="103" customFormat="1" ht="22.8" x14ac:dyDescent="0.4">
      <c r="B10" s="515" t="s">
        <v>136</v>
      </c>
      <c r="C10" s="516"/>
      <c r="D10" s="517"/>
      <c r="E10" s="517"/>
      <c r="F10" s="406">
        <f>GEOMEAN(F15:F26,F31:F36,F39:F42,F45:F52)</f>
        <v>3.407406685288406</v>
      </c>
      <c r="G10" s="406">
        <f>G12+G28</f>
        <v>3224</v>
      </c>
      <c r="H10" s="406">
        <f>H14+H28</f>
        <v>9791.9500000000007</v>
      </c>
      <c r="I10" s="386">
        <f>(H10/($H$8)*100)</f>
        <v>7.4433962249808419</v>
      </c>
      <c r="J10" s="407"/>
      <c r="K10" s="406">
        <f>GEOMEAN(K15:K26,K31:K36,K39:K42,K45:K52)</f>
        <v>3.5221037706878522</v>
      </c>
      <c r="L10" s="407"/>
      <c r="M10" s="407"/>
      <c r="N10" s="406">
        <f>((N14*$I$14)+(N21*$I$21)+(N25*$I$25))/$I$10</f>
        <v>0</v>
      </c>
      <c r="O10" s="400"/>
    </row>
    <row r="11" spans="1:15" s="343" customFormat="1" ht="22.8" x14ac:dyDescent="0.4">
      <c r="B11" s="401"/>
      <c r="C11" s="399"/>
      <c r="D11" s="404"/>
      <c r="E11" s="405"/>
      <c r="F11" s="498"/>
      <c r="G11" s="498"/>
      <c r="H11" s="498"/>
      <c r="I11" s="498"/>
      <c r="J11" s="509"/>
      <c r="K11" s="498"/>
      <c r="L11" s="509"/>
      <c r="M11" s="509"/>
      <c r="N11" s="498"/>
      <c r="O11" s="400"/>
    </row>
    <row r="12" spans="1:15" s="103" customFormat="1" ht="22.8" x14ac:dyDescent="0.4">
      <c r="B12" s="524" t="s">
        <v>35</v>
      </c>
      <c r="C12" s="525"/>
      <c r="D12" s="523"/>
      <c r="E12" s="523"/>
      <c r="F12" s="521">
        <f>GEOMEAN(F15:F26,F33:F38,F41:F44,F47:F54)</f>
        <v>3.5315023408045243</v>
      </c>
      <c r="G12" s="521">
        <f>G14</f>
        <v>1277</v>
      </c>
      <c r="H12" s="521">
        <f>H14</f>
        <v>3419.85</v>
      </c>
      <c r="I12" s="522">
        <f>(H12/($H$10)*100)</f>
        <v>34.925117060442503</v>
      </c>
      <c r="J12" s="523"/>
      <c r="K12" s="521">
        <f>GEOMEAN(K15:K26,K33:K38,K41:K44,K47:K54)</f>
        <v>3.6282644284846368</v>
      </c>
      <c r="L12" s="400"/>
      <c r="M12" s="400"/>
      <c r="N12" s="400"/>
      <c r="O12" s="400"/>
    </row>
    <row r="13" spans="1:15" s="360" customFormat="1" ht="22.8" x14ac:dyDescent="0.4">
      <c r="B13" s="513"/>
      <c r="C13" s="514"/>
      <c r="D13" s="509"/>
      <c r="E13" s="509"/>
      <c r="F13" s="509"/>
      <c r="G13" s="509"/>
      <c r="H13" s="509"/>
      <c r="I13" s="509"/>
      <c r="J13" s="509"/>
      <c r="K13" s="509"/>
      <c r="L13" s="509"/>
      <c r="M13" s="509"/>
      <c r="N13" s="509"/>
      <c r="O13" s="509"/>
    </row>
    <row r="14" spans="1:15" s="104" customFormat="1" ht="30" customHeight="1" x14ac:dyDescent="0.4">
      <c r="A14" s="381">
        <v>603</v>
      </c>
      <c r="B14" s="401" t="str">
        <f>[1]Hoja1!C6078</f>
        <v>Emicina inyectable</v>
      </c>
      <c r="C14" s="408" t="str">
        <f>[1]Hoja1!D6078</f>
        <v/>
      </c>
      <c r="D14" s="409"/>
      <c r="E14" s="410"/>
      <c r="F14" s="406">
        <f>GEOMEAN(F15:F26)</f>
        <v>2.7267173110074481</v>
      </c>
      <c r="G14" s="386">
        <f>SUM(G15:G26)</f>
        <v>1277</v>
      </c>
      <c r="H14" s="386">
        <f>SUM(H15:H26)</f>
        <v>3419.85</v>
      </c>
      <c r="I14" s="386">
        <f>(H14/($H$12)*100)</f>
        <v>100</v>
      </c>
      <c r="J14" s="411"/>
      <c r="K14" s="406">
        <f>GEOMEAN(K15:K26)</f>
        <v>2.8979459183584191</v>
      </c>
      <c r="L14" s="411"/>
      <c r="M14" s="411"/>
      <c r="N14" s="411"/>
      <c r="O14" s="400"/>
    </row>
    <row r="15" spans="1:15" s="103" customFormat="1" ht="22.8" x14ac:dyDescent="0.4">
      <c r="A15" s="271" t="str">
        <f>[1]Hoja1!B6079</f>
        <v/>
      </c>
      <c r="B15" s="400" t="str">
        <f>[1]Hoja1!C6079</f>
        <v>0705</v>
      </c>
      <c r="C15" s="486" t="str">
        <f>[1]Hoja1!D6079</f>
        <v>47732</v>
      </c>
      <c r="D15" s="486">
        <f>[1]Hoja1!E6079</f>
        <v>290125</v>
      </c>
      <c r="E15" s="486">
        <f>[1]Hoja1!F6079</f>
        <v>30</v>
      </c>
      <c r="F15" s="412">
        <f>[1]Hoja1!G6079</f>
        <v>2.25</v>
      </c>
      <c r="G15" s="400">
        <f>[1]Hoja1!H6079</f>
        <v>15</v>
      </c>
      <c r="H15" s="381">
        <f t="shared" ref="H15:H26" si="0">F15*G15</f>
        <v>33.75</v>
      </c>
      <c r="I15" s="400"/>
      <c r="J15" s="400"/>
      <c r="K15" s="400">
        <f>[1]Hoja1!I6079</f>
        <v>2.5</v>
      </c>
      <c r="L15" s="400"/>
      <c r="M15" s="400"/>
      <c r="N15" s="400"/>
      <c r="O15" s="400"/>
    </row>
    <row r="16" spans="1:15" s="103" customFormat="1" ht="22.8" x14ac:dyDescent="0.4">
      <c r="A16" s="271" t="str">
        <f>[1]Hoja1!B6080</f>
        <v/>
      </c>
      <c r="B16" s="400" t="str">
        <f>[1]Hoja1!C6080</f>
        <v>0707</v>
      </c>
      <c r="C16" s="486" t="str">
        <f>[1]Hoja1!D6080</f>
        <v>47732</v>
      </c>
      <c r="D16" s="486">
        <f>[1]Hoja1!E6080</f>
        <v>290125</v>
      </c>
      <c r="E16" s="486">
        <f>[1]Hoja1!F6080</f>
        <v>30</v>
      </c>
      <c r="F16" s="412">
        <f>[1]Hoja1!G6080</f>
        <v>2</v>
      </c>
      <c r="G16" s="400">
        <f>[1]Hoja1!H6080</f>
        <v>215</v>
      </c>
      <c r="H16" s="381">
        <f t="shared" si="0"/>
        <v>430</v>
      </c>
      <c r="I16" s="400"/>
      <c r="J16" s="400"/>
      <c r="K16" s="400">
        <f>[1]Hoja1!I6080</f>
        <v>2.2000000000000002</v>
      </c>
      <c r="L16" s="400"/>
      <c r="M16" s="400"/>
      <c r="N16" s="400"/>
      <c r="O16" s="400"/>
    </row>
    <row r="17" spans="1:15" s="103" customFormat="1" ht="22.8" x14ac:dyDescent="0.4">
      <c r="A17" s="271" t="str">
        <f>[1]Hoja1!B6081</f>
        <v/>
      </c>
      <c r="B17" s="400" t="str">
        <f>[1]Hoja1!C6081</f>
        <v>0710</v>
      </c>
      <c r="C17" s="486" t="str">
        <f>[1]Hoja1!D6081</f>
        <v>47732</v>
      </c>
      <c r="D17" s="486">
        <f>[1]Hoja1!E6081</f>
        <v>290125</v>
      </c>
      <c r="E17" s="486">
        <f>[1]Hoja1!F6081</f>
        <v>30</v>
      </c>
      <c r="F17" s="412">
        <f>[1]Hoja1!G6081</f>
        <v>2.5</v>
      </c>
      <c r="G17" s="400">
        <v>2</v>
      </c>
      <c r="H17" s="381">
        <f t="shared" si="0"/>
        <v>5</v>
      </c>
      <c r="I17" s="400"/>
      <c r="J17" s="400"/>
      <c r="K17" s="400">
        <f>[1]Hoja1!I6081</f>
        <v>2.5</v>
      </c>
      <c r="L17" s="400"/>
      <c r="M17" s="400"/>
      <c r="N17" s="400"/>
      <c r="O17" s="400"/>
    </row>
    <row r="18" spans="1:15" s="103" customFormat="1" ht="22.8" x14ac:dyDescent="0.4">
      <c r="A18" s="271" t="str">
        <f>[1]Hoja1!B6082</f>
        <v/>
      </c>
      <c r="B18" s="400" t="str">
        <f>[1]Hoja1!C6082</f>
        <v>0717</v>
      </c>
      <c r="C18" s="486" t="str">
        <f>[1]Hoja1!D6082</f>
        <v>47732</v>
      </c>
      <c r="D18" s="486">
        <f>[1]Hoja1!E6082</f>
        <v>290125</v>
      </c>
      <c r="E18" s="486">
        <f>[1]Hoja1!F6082</f>
        <v>30</v>
      </c>
      <c r="F18" s="412">
        <v>3</v>
      </c>
      <c r="G18" s="400">
        <v>60</v>
      </c>
      <c r="H18" s="381">
        <f t="shared" si="0"/>
        <v>180</v>
      </c>
      <c r="I18" s="400"/>
      <c r="J18" s="400"/>
      <c r="K18" s="400">
        <v>3.25</v>
      </c>
      <c r="L18" s="400"/>
      <c r="M18" s="400"/>
      <c r="N18" s="400"/>
      <c r="O18" s="400"/>
    </row>
    <row r="19" spans="1:15" s="270" customFormat="1" ht="22.8" x14ac:dyDescent="0.4">
      <c r="A19" s="271" t="str">
        <f>[1]Hoja1!B6083</f>
        <v/>
      </c>
      <c r="B19" s="400" t="str">
        <f>[1]Hoja1!C6083</f>
        <v>0719</v>
      </c>
      <c r="C19" s="486" t="str">
        <f>[1]Hoja1!D6083</f>
        <v>47732</v>
      </c>
      <c r="D19" s="486">
        <f>[1]Hoja1!E6083</f>
        <v>290125</v>
      </c>
      <c r="E19" s="486">
        <f>[1]Hoja1!F6083</f>
        <v>30</v>
      </c>
      <c r="F19" s="412">
        <f>[1]Hoja1!G6083</f>
        <v>2.25</v>
      </c>
      <c r="G19" s="400">
        <v>270</v>
      </c>
      <c r="H19" s="381">
        <f t="shared" si="0"/>
        <v>607.5</v>
      </c>
      <c r="I19" s="400"/>
      <c r="J19" s="400"/>
      <c r="K19" s="400">
        <f>[1]Hoja1!I6083</f>
        <v>2.75</v>
      </c>
      <c r="L19" s="400"/>
      <c r="M19" s="400"/>
      <c r="N19" s="400"/>
      <c r="O19" s="400"/>
    </row>
    <row r="20" spans="1:15" s="270" customFormat="1" ht="22.8" x14ac:dyDescent="0.4">
      <c r="A20" s="270" t="str">
        <f>[1]Hoja1!B6084</f>
        <v/>
      </c>
      <c r="B20" s="400" t="str">
        <f>[1]Hoja1!C6084</f>
        <v>0720</v>
      </c>
      <c r="C20" s="486" t="str">
        <f>[1]Hoja1!D6084</f>
        <v>47732</v>
      </c>
      <c r="D20" s="486">
        <f>[1]Hoja1!E6084</f>
        <v>290125</v>
      </c>
      <c r="E20" s="486">
        <f>[1]Hoja1!F6084</f>
        <v>30</v>
      </c>
      <c r="F20" s="412">
        <v>3</v>
      </c>
      <c r="G20" s="400">
        <v>271</v>
      </c>
      <c r="H20" s="381">
        <f t="shared" si="0"/>
        <v>813</v>
      </c>
      <c r="I20" s="400"/>
      <c r="J20" s="400"/>
      <c r="K20" s="400">
        <v>3.3</v>
      </c>
      <c r="L20" s="400"/>
      <c r="M20" s="400"/>
      <c r="N20" s="400"/>
      <c r="O20" s="400"/>
    </row>
    <row r="21" spans="1:15" s="104" customFormat="1" ht="22.8" x14ac:dyDescent="0.4">
      <c r="A21" s="104" t="str">
        <f>[1]Hoja1!B6085</f>
        <v/>
      </c>
      <c r="B21" s="484" t="str">
        <f>[1]Hoja1!C6085</f>
        <v>0735</v>
      </c>
      <c r="C21" s="488" t="str">
        <f>[1]Hoja1!D6085</f>
        <v>47732</v>
      </c>
      <c r="D21" s="485">
        <f>[1]Hoja1!E6085</f>
        <v>290125</v>
      </c>
      <c r="E21" s="487">
        <f>[1]Hoja1!F6085</f>
        <v>30</v>
      </c>
      <c r="F21" s="489">
        <v>3.25</v>
      </c>
      <c r="G21" s="489">
        <f>[1]Hoja1!H6085</f>
        <v>100</v>
      </c>
      <c r="H21" s="381">
        <f t="shared" si="0"/>
        <v>325</v>
      </c>
      <c r="I21" s="411"/>
      <c r="J21" s="411"/>
      <c r="K21" s="489">
        <v>3.25</v>
      </c>
      <c r="L21" s="411"/>
      <c r="M21" s="411"/>
      <c r="N21" s="411"/>
      <c r="O21" s="400"/>
    </row>
    <row r="22" spans="1:15" s="104" customFormat="1" ht="22.8" x14ac:dyDescent="0.4">
      <c r="A22" s="272" t="str">
        <f>[1]Hoja1!B6087</f>
        <v/>
      </c>
      <c r="B22" s="400" t="str">
        <f>[1]Hoja1!C6087</f>
        <v>0739</v>
      </c>
      <c r="C22" s="486" t="str">
        <f>[1]Hoja1!D6087</f>
        <v>47732</v>
      </c>
      <c r="D22" s="486">
        <f>[1]Hoja1!E6087</f>
        <v>290125</v>
      </c>
      <c r="E22" s="486">
        <f>[1]Hoja1!F6087</f>
        <v>30</v>
      </c>
      <c r="F22" s="412">
        <v>3</v>
      </c>
      <c r="G22" s="400">
        <f>[1]Hoja1!H6087</f>
        <v>133</v>
      </c>
      <c r="H22" s="381">
        <f t="shared" si="0"/>
        <v>399</v>
      </c>
      <c r="I22" s="400"/>
      <c r="J22" s="400"/>
      <c r="K22" s="400">
        <v>3</v>
      </c>
      <c r="L22" s="400"/>
      <c r="M22" s="400"/>
      <c r="N22" s="400"/>
      <c r="O22" s="400"/>
    </row>
    <row r="23" spans="1:15" ht="22.8" x14ac:dyDescent="0.4">
      <c r="A23" s="272" t="str">
        <f>[1]Hoja1!B6088</f>
        <v/>
      </c>
      <c r="B23" s="400" t="str">
        <f>[1]Hoja1!C6088</f>
        <v>0743</v>
      </c>
      <c r="C23" s="486" t="str">
        <f>[1]Hoja1!D6088</f>
        <v>47732</v>
      </c>
      <c r="D23" s="486">
        <f>[1]Hoja1!E6088</f>
        <v>290125</v>
      </c>
      <c r="E23" s="486">
        <f>[1]Hoja1!F6088</f>
        <v>30</v>
      </c>
      <c r="F23" s="412">
        <v>3</v>
      </c>
      <c r="G23" s="400">
        <f>[1]Hoja1!H6088</f>
        <v>50</v>
      </c>
      <c r="H23" s="381">
        <f t="shared" si="0"/>
        <v>150</v>
      </c>
      <c r="I23" s="400"/>
      <c r="J23" s="400"/>
      <c r="K23" s="400">
        <v>3.5</v>
      </c>
      <c r="L23" s="400"/>
      <c r="M23" s="400"/>
      <c r="N23" s="400"/>
      <c r="O23" s="400"/>
    </row>
    <row r="24" spans="1:15" s="105" customFormat="1" ht="22.8" x14ac:dyDescent="0.4">
      <c r="A24" s="105" t="str">
        <f>[1]Hoja1!B6089</f>
        <v/>
      </c>
      <c r="B24" s="400" t="str">
        <f>[1]Hoja1!C6089</f>
        <v>0744</v>
      </c>
      <c r="C24" s="486" t="str">
        <f>[1]Hoja1!D6089</f>
        <v>47732</v>
      </c>
      <c r="D24" s="486">
        <f>[1]Hoja1!E6089</f>
        <v>290125</v>
      </c>
      <c r="E24" s="486">
        <f>[1]Hoja1!F6089</f>
        <v>30</v>
      </c>
      <c r="F24" s="412">
        <v>3.25</v>
      </c>
      <c r="G24" s="400">
        <f>[1]Hoja1!H6089</f>
        <v>40</v>
      </c>
      <c r="H24" s="381">
        <f t="shared" si="0"/>
        <v>130</v>
      </c>
      <c r="I24" s="400"/>
      <c r="J24" s="400"/>
      <c r="K24" s="400">
        <v>3.25</v>
      </c>
      <c r="L24" s="400"/>
      <c r="M24" s="400"/>
      <c r="N24" s="400"/>
      <c r="O24" s="400"/>
    </row>
    <row r="25" spans="1:15" s="105" customFormat="1" ht="22.8" x14ac:dyDescent="0.4">
      <c r="A25" s="105" t="str">
        <f>[1]Hoja1!B6090</f>
        <v/>
      </c>
      <c r="B25" s="484" t="str">
        <f>[1]Hoja1!C6090</f>
        <v>0745</v>
      </c>
      <c r="C25" s="488" t="str">
        <f>[1]Hoja1!D6090</f>
        <v>47732</v>
      </c>
      <c r="D25" s="485">
        <f>[1]Hoja1!E6090</f>
        <v>290125</v>
      </c>
      <c r="E25" s="487">
        <f>[1]Hoja1!F6090</f>
        <v>30</v>
      </c>
      <c r="F25" s="489">
        <f>[1]Hoja1!G6090</f>
        <v>2.6</v>
      </c>
      <c r="G25" s="489">
        <v>41</v>
      </c>
      <c r="H25" s="381">
        <f t="shared" si="0"/>
        <v>106.60000000000001</v>
      </c>
      <c r="I25" s="411"/>
      <c r="J25" s="411"/>
      <c r="K25" s="489">
        <f>[1]Hoja1!I6090</f>
        <v>2.6</v>
      </c>
      <c r="L25" s="411"/>
      <c r="M25" s="411"/>
      <c r="N25" s="411"/>
      <c r="O25" s="400"/>
    </row>
    <row r="26" spans="1:15" s="105" customFormat="1" ht="22.8" x14ac:dyDescent="0.4">
      <c r="A26" s="273" t="str">
        <f>[1]Hoja1!B6091</f>
        <v/>
      </c>
      <c r="B26" s="400" t="str">
        <f>[1]Hoja1!C6091</f>
        <v>0748</v>
      </c>
      <c r="C26" s="486" t="str">
        <f>[1]Hoja1!D6091</f>
        <v>47732</v>
      </c>
      <c r="D26" s="486">
        <f>[1]Hoja1!E6091</f>
        <v>290125</v>
      </c>
      <c r="E26" s="486">
        <f>[1]Hoja1!F6091</f>
        <v>30</v>
      </c>
      <c r="F26" s="412">
        <v>3</v>
      </c>
      <c r="G26" s="400">
        <f>[1]Hoja1!H6091</f>
        <v>80</v>
      </c>
      <c r="H26" s="381">
        <f t="shared" si="0"/>
        <v>240</v>
      </c>
      <c r="I26" s="400"/>
      <c r="J26" s="400"/>
      <c r="K26" s="400">
        <v>3</v>
      </c>
      <c r="L26" s="400"/>
      <c r="M26" s="400"/>
      <c r="N26" s="400"/>
      <c r="O26" s="400"/>
    </row>
    <row r="27" spans="1:15" s="343" customFormat="1" ht="22.8" x14ac:dyDescent="0.4">
      <c r="B27" s="400"/>
      <c r="C27" s="486"/>
      <c r="D27" s="486"/>
      <c r="E27" s="486"/>
      <c r="F27" s="412"/>
      <c r="G27" s="400"/>
      <c r="H27" s="381"/>
      <c r="I27" s="400"/>
      <c r="J27" s="400"/>
      <c r="K27" s="400"/>
      <c r="L27" s="400"/>
      <c r="M27" s="400"/>
      <c r="N27" s="400"/>
      <c r="O27" s="400"/>
    </row>
    <row r="28" spans="1:15" s="343" customFormat="1" ht="22.8" x14ac:dyDescent="0.4">
      <c r="B28" s="519" t="s">
        <v>34</v>
      </c>
      <c r="C28" s="520"/>
      <c r="D28" s="520"/>
      <c r="E28" s="520"/>
      <c r="F28" s="521">
        <f>GEOMEAN(F31:F36,F39:F42,F45:F52)</f>
        <v>3.9531795647052768</v>
      </c>
      <c r="G28" s="522">
        <f>SUM(G30+G38+G44)</f>
        <v>1947</v>
      </c>
      <c r="H28" s="522">
        <f>SUM(H30+H38+H44)</f>
        <v>6372.1</v>
      </c>
      <c r="I28" s="522">
        <f>(H28/($H$10)*100)</f>
        <v>65.074882939557483</v>
      </c>
      <c r="J28" s="523"/>
      <c r="K28" s="521">
        <f>GEOMEAN(K31:K36,K39:K42,K45:K52)</f>
        <v>4.0112222712490784</v>
      </c>
      <c r="L28" s="400"/>
      <c r="M28" s="400"/>
      <c r="N28" s="400"/>
      <c r="O28" s="400"/>
    </row>
    <row r="29" spans="1:15" s="343" customFormat="1" ht="22.8" x14ac:dyDescent="0.4">
      <c r="B29" s="400"/>
      <c r="C29" s="486"/>
      <c r="D29" s="486"/>
      <c r="E29" s="486"/>
      <c r="F29" s="412"/>
      <c r="G29" s="400"/>
      <c r="H29" s="381"/>
      <c r="I29" s="400"/>
      <c r="J29" s="400"/>
      <c r="K29" s="400"/>
      <c r="L29" s="400"/>
      <c r="M29" s="400"/>
      <c r="N29" s="400"/>
      <c r="O29" s="400"/>
    </row>
    <row r="30" spans="1:15" s="343" customFormat="1" ht="30" customHeight="1" x14ac:dyDescent="0.4">
      <c r="A30" s="400" t="str">
        <f>[1]Hoja1!B6129</f>
        <v>0642</v>
      </c>
      <c r="B30" s="490" t="str">
        <f>[1]Hoja1!C6129</f>
        <v>Concentrado mineral</v>
      </c>
      <c r="C30" s="486" t="str">
        <f>[1]Hoja1!D6129</f>
        <v/>
      </c>
      <c r="D30" s="486"/>
      <c r="E30" s="486"/>
      <c r="F30" s="406">
        <f>GEOMEAN(F31:F36)</f>
        <v>3.0301140934957638</v>
      </c>
      <c r="G30" s="386">
        <f>SUM(G31:G42)</f>
        <v>1670</v>
      </c>
      <c r="H30" s="386">
        <f>SUM(H31:H42)</f>
        <v>5045.5200000000004</v>
      </c>
      <c r="I30" s="386">
        <f>(H30/($H$28)*100)</f>
        <v>79.181431553177134</v>
      </c>
      <c r="J30" s="400"/>
      <c r="K30" s="406">
        <f>GEOMEAN(K31:K36)</f>
        <v>3.221630947580941</v>
      </c>
      <c r="L30" s="400"/>
      <c r="M30" s="400"/>
      <c r="N30" s="400"/>
      <c r="O30" s="400"/>
    </row>
    <row r="31" spans="1:15" s="343" customFormat="1" ht="22.8" x14ac:dyDescent="0.4">
      <c r="A31" s="343" t="str">
        <f>[1]Hoja1!B6130</f>
        <v/>
      </c>
      <c r="B31" s="400" t="str">
        <f>[1]Hoja1!C6130</f>
        <v>0707</v>
      </c>
      <c r="C31" s="486" t="str">
        <f>[1]Hoja1!D6130</f>
        <v>47732</v>
      </c>
      <c r="D31" s="486">
        <f>[1]Hoja1!E6130</f>
        <v>290106</v>
      </c>
      <c r="E31" s="486">
        <f>[1]Hoja1!F6130</f>
        <v>16</v>
      </c>
      <c r="F31" s="412">
        <f>[1]Hoja1!G6130</f>
        <v>3</v>
      </c>
      <c r="G31" s="400">
        <f>[1]Hoja1!H6130</f>
        <v>1260</v>
      </c>
      <c r="H31" s="381">
        <f t="shared" ref="H31:H36" si="1">F31*G31</f>
        <v>3780</v>
      </c>
      <c r="I31" s="400"/>
      <c r="J31" s="400"/>
      <c r="K31" s="381">
        <f>[1]Hoja1!I6130</f>
        <v>3</v>
      </c>
      <c r="L31" s="400"/>
      <c r="M31" s="400"/>
      <c r="N31" s="400"/>
      <c r="O31" s="400"/>
    </row>
    <row r="32" spans="1:15" s="343" customFormat="1" ht="22.8" x14ac:dyDescent="0.4">
      <c r="A32" s="343" t="str">
        <f>[1]Hoja1!B6131</f>
        <v/>
      </c>
      <c r="B32" s="400" t="str">
        <f>[1]Hoja1!C6131</f>
        <v>0719</v>
      </c>
      <c r="C32" s="486" t="str">
        <f>[1]Hoja1!D6131</f>
        <v>47732</v>
      </c>
      <c r="D32" s="486">
        <f>[1]Hoja1!E6131</f>
        <v>290106</v>
      </c>
      <c r="E32" s="486">
        <f>[1]Hoja1!F6131</f>
        <v>16</v>
      </c>
      <c r="F32" s="412">
        <f>[1]Hoja1!G6131</f>
        <v>2.25</v>
      </c>
      <c r="G32" s="400">
        <v>36</v>
      </c>
      <c r="H32" s="381">
        <f t="shared" si="1"/>
        <v>81</v>
      </c>
      <c r="I32" s="400"/>
      <c r="J32" s="400"/>
      <c r="K32" s="381">
        <f>[1]Hoja1!I6131</f>
        <v>3.25</v>
      </c>
      <c r="L32" s="400"/>
      <c r="M32" s="400"/>
      <c r="N32" s="400"/>
      <c r="O32" s="400"/>
    </row>
    <row r="33" spans="1:15" s="343" customFormat="1" ht="22.8" x14ac:dyDescent="0.4">
      <c r="A33" s="343" t="str">
        <f>[1]Hoja1!B6132</f>
        <v/>
      </c>
      <c r="B33" s="400" t="str">
        <f>[1]Hoja1!C6132</f>
        <v>0720</v>
      </c>
      <c r="C33" s="486" t="str">
        <f>[1]Hoja1!D6132</f>
        <v>47732</v>
      </c>
      <c r="D33" s="486">
        <f>[1]Hoja1!E6132</f>
        <v>290106</v>
      </c>
      <c r="E33" s="486">
        <f>[1]Hoja1!F6132</f>
        <v>16</v>
      </c>
      <c r="F33" s="412">
        <f>[1]Hoja1!G6132</f>
        <v>2.88</v>
      </c>
      <c r="G33" s="400">
        <v>37</v>
      </c>
      <c r="H33" s="381">
        <f t="shared" si="1"/>
        <v>106.56</v>
      </c>
      <c r="I33" s="400"/>
      <c r="J33" s="400"/>
      <c r="K33" s="381">
        <f>[1]Hoja1!I6132</f>
        <v>2.88</v>
      </c>
      <c r="L33" s="400"/>
      <c r="M33" s="400"/>
      <c r="N33" s="400"/>
      <c r="O33" s="400"/>
    </row>
    <row r="34" spans="1:15" s="343" customFormat="1" ht="22.8" x14ac:dyDescent="0.4">
      <c r="A34" s="343" t="str">
        <f>[1]Hoja1!B6133</f>
        <v/>
      </c>
      <c r="B34" s="400" t="str">
        <f>[1]Hoja1!C6133</f>
        <v>0723</v>
      </c>
      <c r="C34" s="486" t="str">
        <f>[1]Hoja1!D6133</f>
        <v>47732</v>
      </c>
      <c r="D34" s="486">
        <f>[1]Hoja1!E6133</f>
        <v>290106</v>
      </c>
      <c r="E34" s="486">
        <f>[1]Hoja1!F6133</f>
        <v>16</v>
      </c>
      <c r="F34" s="412">
        <f>[1]Hoja1!G6133</f>
        <v>3.5</v>
      </c>
      <c r="G34" s="400">
        <f>[1]Hoja1!H6133</f>
        <v>20</v>
      </c>
      <c r="H34" s="381">
        <f t="shared" si="1"/>
        <v>70</v>
      </c>
      <c r="I34" s="400"/>
      <c r="J34" s="400"/>
      <c r="K34" s="381">
        <f>[1]Hoja1!I6133</f>
        <v>3.5</v>
      </c>
      <c r="L34" s="400"/>
      <c r="M34" s="400"/>
      <c r="N34" s="400"/>
      <c r="O34" s="400"/>
    </row>
    <row r="35" spans="1:15" s="343" customFormat="1" ht="22.8" x14ac:dyDescent="0.4">
      <c r="A35" s="343" t="str">
        <f>[1]Hoja1!B6134</f>
        <v/>
      </c>
      <c r="B35" s="400" t="str">
        <f>[1]Hoja1!C6134</f>
        <v>0733</v>
      </c>
      <c r="C35" s="486" t="str">
        <f>[1]Hoja1!D6134</f>
        <v>47732</v>
      </c>
      <c r="D35" s="486">
        <f>[1]Hoja1!E6134</f>
        <v>290106</v>
      </c>
      <c r="E35" s="486">
        <f>[1]Hoja1!F6134</f>
        <v>16</v>
      </c>
      <c r="F35" s="412">
        <f>[1]Hoja1!G6134</f>
        <v>2.88</v>
      </c>
      <c r="G35" s="400">
        <v>145</v>
      </c>
      <c r="H35" s="381">
        <f t="shared" si="1"/>
        <v>417.59999999999997</v>
      </c>
      <c r="I35" s="400"/>
      <c r="J35" s="400"/>
      <c r="K35" s="381">
        <f>[1]Hoja1!I6134</f>
        <v>2.88</v>
      </c>
      <c r="L35" s="400"/>
      <c r="M35" s="400"/>
      <c r="N35" s="400"/>
      <c r="O35" s="400"/>
    </row>
    <row r="36" spans="1:15" s="343" customFormat="1" ht="22.8" x14ac:dyDescent="0.4">
      <c r="A36" s="343" t="str">
        <f>[1]Hoja1!B6135</f>
        <v/>
      </c>
      <c r="B36" s="400" t="str">
        <f>[1]Hoja1!C6135</f>
        <v>0744</v>
      </c>
      <c r="C36" s="486" t="str">
        <f>[1]Hoja1!D6135</f>
        <v>47732</v>
      </c>
      <c r="D36" s="486">
        <f>[1]Hoja1!E6135</f>
        <v>290106</v>
      </c>
      <c r="E36" s="486">
        <f>[1]Hoja1!F6135</f>
        <v>16</v>
      </c>
      <c r="F36" s="412">
        <f>[1]Hoja1!G6135</f>
        <v>3.95</v>
      </c>
      <c r="G36" s="400">
        <f>[1]Hoja1!H6135</f>
        <v>40</v>
      </c>
      <c r="H36" s="381">
        <f t="shared" si="1"/>
        <v>158</v>
      </c>
      <c r="I36" s="400"/>
      <c r="J36" s="400"/>
      <c r="K36" s="381">
        <f>[1]Hoja1!I6135</f>
        <v>3.95</v>
      </c>
      <c r="L36" s="400"/>
      <c r="M36" s="400"/>
      <c r="N36" s="400"/>
      <c r="O36" s="400"/>
    </row>
    <row r="37" spans="1:15" s="343" customFormat="1" ht="22.8" x14ac:dyDescent="0.4">
      <c r="B37" s="400"/>
      <c r="C37" s="486"/>
      <c r="D37" s="486"/>
      <c r="E37" s="486"/>
      <c r="F37" s="412"/>
      <c r="G37" s="400"/>
      <c r="H37" s="381"/>
      <c r="I37" s="400"/>
      <c r="J37" s="400"/>
      <c r="K37" s="400"/>
      <c r="L37" s="400"/>
      <c r="M37" s="400"/>
      <c r="N37" s="400"/>
      <c r="O37" s="400"/>
    </row>
    <row r="38" spans="1:15" s="343" customFormat="1" ht="22.8" x14ac:dyDescent="0.4">
      <c r="A38" s="400" t="str">
        <f>[1]Hoja1!B6136</f>
        <v>0643</v>
      </c>
      <c r="B38" s="490" t="str">
        <f>[1]Hoja1!C6136</f>
        <v>Combivit.</v>
      </c>
      <c r="C38" s="486" t="str">
        <f>[1]Hoja1!D6136</f>
        <v/>
      </c>
      <c r="D38" s="486"/>
      <c r="E38" s="486"/>
      <c r="F38" s="406">
        <f>GEOMEAN(F39:F42)</f>
        <v>3.3613447987486582</v>
      </c>
      <c r="G38" s="386">
        <f>SUM(G39:G42)</f>
        <v>66</v>
      </c>
      <c r="H38" s="386">
        <f>SUM(H39:H42)</f>
        <v>216.18</v>
      </c>
      <c r="I38" s="386">
        <f>(H38/($H$28)*100)</f>
        <v>3.3926021248881848</v>
      </c>
      <c r="J38" s="400"/>
      <c r="K38" s="406">
        <f>GEOMEAN(K39:K42)</f>
        <v>3.273962427008378</v>
      </c>
      <c r="L38" s="400"/>
      <c r="M38" s="400"/>
      <c r="N38" s="400"/>
      <c r="O38" s="400"/>
    </row>
    <row r="39" spans="1:15" s="343" customFormat="1" ht="22.8" x14ac:dyDescent="0.4">
      <c r="A39" s="343" t="str">
        <f>[1]Hoja1!B6137</f>
        <v/>
      </c>
      <c r="B39" s="400" t="str">
        <f>[1]Hoja1!C6137</f>
        <v>0709</v>
      </c>
      <c r="C39" s="486" t="str">
        <f>[1]Hoja1!D6137</f>
        <v>47732</v>
      </c>
      <c r="D39" s="486">
        <f>[1]Hoja1!E6137</f>
        <v>290106</v>
      </c>
      <c r="E39" s="486">
        <f>[1]Hoja1!F6137</f>
        <v>32</v>
      </c>
      <c r="F39" s="412">
        <f>[1]Hoja1!G6137</f>
        <v>3.69</v>
      </c>
      <c r="G39" s="400">
        <f>[1]Hoja1!H6137</f>
        <v>2</v>
      </c>
      <c r="H39" s="381">
        <f t="shared" ref="H39:H42" si="2">F39*G39</f>
        <v>7.38</v>
      </c>
      <c r="I39" s="400"/>
      <c r="J39" s="400"/>
      <c r="K39" s="381">
        <f>[1]Hoja1!I6137</f>
        <v>3.69</v>
      </c>
      <c r="L39" s="400"/>
      <c r="M39" s="400"/>
      <c r="N39" s="400"/>
      <c r="O39" s="400"/>
    </row>
    <row r="40" spans="1:15" s="343" customFormat="1" ht="22.8" x14ac:dyDescent="0.4">
      <c r="A40" s="343" t="str">
        <f>[1]Hoja1!B6138</f>
        <v/>
      </c>
      <c r="B40" s="400" t="str">
        <f>[1]Hoja1!C6138</f>
        <v>0719</v>
      </c>
      <c r="C40" s="486" t="str">
        <f>[1]Hoja1!D6138</f>
        <v>47732</v>
      </c>
      <c r="D40" s="486">
        <f>[1]Hoja1!E6138</f>
        <v>290106</v>
      </c>
      <c r="E40" s="486">
        <f>[1]Hoja1!F6138</f>
        <v>32</v>
      </c>
      <c r="F40" s="412">
        <v>2.5</v>
      </c>
      <c r="G40" s="400">
        <v>24</v>
      </c>
      <c r="H40" s="381">
        <f t="shared" si="2"/>
        <v>60</v>
      </c>
      <c r="I40" s="400"/>
      <c r="J40" s="400"/>
      <c r="K40" s="381">
        <f>[1]Hoja1!I6138</f>
        <v>2.25</v>
      </c>
      <c r="L40" s="400"/>
      <c r="M40" s="400"/>
      <c r="N40" s="400"/>
      <c r="O40" s="400"/>
    </row>
    <row r="41" spans="1:15" s="343" customFormat="1" ht="22.8" x14ac:dyDescent="0.4">
      <c r="A41" s="343" t="str">
        <f>[1]Hoja1!B6139</f>
        <v/>
      </c>
      <c r="B41" s="400" t="str">
        <f>[1]Hoja1!C6139</f>
        <v>0720</v>
      </c>
      <c r="C41" s="486" t="str">
        <f>[1]Hoja1!D6139</f>
        <v>47732</v>
      </c>
      <c r="D41" s="486">
        <f>[1]Hoja1!E6139</f>
        <v>290106</v>
      </c>
      <c r="E41" s="486">
        <f>[1]Hoja1!F6139</f>
        <v>32</v>
      </c>
      <c r="F41" s="412">
        <f>[1]Hoja1!G6139</f>
        <v>3.72</v>
      </c>
      <c r="G41" s="400">
        <v>25</v>
      </c>
      <c r="H41" s="381">
        <f t="shared" si="2"/>
        <v>93</v>
      </c>
      <c r="I41" s="400"/>
      <c r="J41" s="400"/>
      <c r="K41" s="381">
        <f>[1]Hoja1!I6139</f>
        <v>3.72</v>
      </c>
      <c r="L41" s="400"/>
      <c r="M41" s="400"/>
      <c r="N41" s="400"/>
      <c r="O41" s="400"/>
    </row>
    <row r="42" spans="1:15" s="343" customFormat="1" ht="22.8" x14ac:dyDescent="0.4">
      <c r="A42" s="343" t="str">
        <f>[1]Hoja1!B6140</f>
        <v/>
      </c>
      <c r="B42" s="400" t="str">
        <f>[1]Hoja1!C6140</f>
        <v>0733</v>
      </c>
      <c r="C42" s="486" t="str">
        <f>[1]Hoja1!D6140</f>
        <v>47732</v>
      </c>
      <c r="D42" s="486">
        <f>[1]Hoja1!E6140</f>
        <v>290106</v>
      </c>
      <c r="E42" s="486">
        <f>[1]Hoja1!F6140</f>
        <v>32</v>
      </c>
      <c r="F42" s="412">
        <f>[1]Hoja1!G6140</f>
        <v>3.72</v>
      </c>
      <c r="G42" s="400">
        <v>15</v>
      </c>
      <c r="H42" s="381">
        <f t="shared" si="2"/>
        <v>55.800000000000004</v>
      </c>
      <c r="I42" s="400"/>
      <c r="J42" s="400"/>
      <c r="K42" s="381">
        <f>[1]Hoja1!I6140</f>
        <v>3.72</v>
      </c>
      <c r="L42" s="400"/>
      <c r="M42" s="400"/>
      <c r="N42" s="400"/>
      <c r="O42" s="400"/>
    </row>
    <row r="43" spans="1:15" s="343" customFormat="1" ht="22.8" x14ac:dyDescent="0.4">
      <c r="B43" s="400"/>
      <c r="C43" s="486"/>
      <c r="D43" s="486"/>
      <c r="E43" s="486"/>
      <c r="F43" s="412"/>
      <c r="G43" s="400"/>
      <c r="H43" s="381"/>
      <c r="I43" s="400"/>
      <c r="J43" s="400"/>
      <c r="K43" s="400"/>
      <c r="L43" s="400"/>
      <c r="M43" s="400"/>
      <c r="N43" s="400"/>
      <c r="O43" s="400"/>
    </row>
    <row r="44" spans="1:15" s="343" customFormat="1" ht="22.8" x14ac:dyDescent="0.4">
      <c r="A44" s="400" t="str">
        <f>[1]Hoja1!B6141</f>
        <v>0644</v>
      </c>
      <c r="B44" s="490" t="str">
        <f>[1]Hoja1!C6141</f>
        <v>Pecutrin</v>
      </c>
      <c r="C44" s="486" t="str">
        <f>[1]Hoja1!D6141</f>
        <v/>
      </c>
      <c r="D44" s="486"/>
      <c r="E44" s="486"/>
      <c r="F44" s="406">
        <f>GEOMEAN(F45:F48)</f>
        <v>5.1379686219316651</v>
      </c>
      <c r="G44" s="386">
        <f>SUM(G45:G48)</f>
        <v>211</v>
      </c>
      <c r="H44" s="386">
        <f>SUM(H45:H48)</f>
        <v>1110.4000000000001</v>
      </c>
      <c r="I44" s="386">
        <f>(H44/($H$28)*100)</f>
        <v>17.425966321934684</v>
      </c>
      <c r="J44" s="400"/>
      <c r="K44" s="406">
        <f>GEOMEAN(K45:K48)</f>
        <v>5.1379686219316651</v>
      </c>
      <c r="L44" s="400"/>
      <c r="M44" s="400"/>
      <c r="N44" s="400"/>
      <c r="O44" s="400"/>
    </row>
    <row r="45" spans="1:15" s="343" customFormat="1" ht="22.8" x14ac:dyDescent="0.4">
      <c r="A45" s="343" t="str">
        <f>[1]Hoja1!B6142</f>
        <v/>
      </c>
      <c r="B45" s="400" t="str">
        <f>[1]Hoja1!C6142</f>
        <v>0709</v>
      </c>
      <c r="C45" s="486" t="str">
        <f>[1]Hoja1!D6142</f>
        <v>47732</v>
      </c>
      <c r="D45" s="486">
        <f>[1]Hoja1!E6142</f>
        <v>290106</v>
      </c>
      <c r="E45" s="486">
        <f>[1]Hoja1!F6142</f>
        <v>16</v>
      </c>
      <c r="F45" s="412">
        <f>[1]Hoja1!G6142</f>
        <v>6.59</v>
      </c>
      <c r="G45" s="400">
        <f>[1]Hoja1!H6142</f>
        <v>60</v>
      </c>
      <c r="H45" s="381">
        <f t="shared" ref="H45:H52" si="3">F45*G45</f>
        <v>395.4</v>
      </c>
      <c r="I45" s="400"/>
      <c r="J45" s="400"/>
      <c r="K45" s="381">
        <f>[1]Hoja1!I6142</f>
        <v>6.59</v>
      </c>
      <c r="L45" s="400"/>
      <c r="M45" s="400"/>
      <c r="N45" s="400"/>
      <c r="O45" s="400"/>
    </row>
    <row r="46" spans="1:15" s="343" customFormat="1" ht="22.8" x14ac:dyDescent="0.4">
      <c r="A46" s="343" t="str">
        <f>[1]Hoja1!B6143</f>
        <v/>
      </c>
      <c r="B46" s="400" t="str">
        <f>[1]Hoja1!C6143</f>
        <v>0716</v>
      </c>
      <c r="C46" s="486" t="str">
        <f>[1]Hoja1!D6143</f>
        <v>47732</v>
      </c>
      <c r="D46" s="486">
        <f>[1]Hoja1!E6143</f>
        <v>290106</v>
      </c>
      <c r="E46" s="486">
        <f>[1]Hoja1!F6143</f>
        <v>16</v>
      </c>
      <c r="F46" s="412">
        <f>[1]Hoja1!G6143</f>
        <v>4.5</v>
      </c>
      <c r="G46" s="400">
        <f>[1]Hoja1!H6143</f>
        <v>50</v>
      </c>
      <c r="H46" s="381">
        <f t="shared" si="3"/>
        <v>225</v>
      </c>
      <c r="I46" s="400"/>
      <c r="J46" s="400"/>
      <c r="K46" s="381">
        <f>[1]Hoja1!I6143</f>
        <v>4.5</v>
      </c>
      <c r="L46" s="400"/>
      <c r="M46" s="400"/>
      <c r="N46" s="400"/>
      <c r="O46" s="400"/>
    </row>
    <row r="47" spans="1:15" s="343" customFormat="1" ht="22.8" x14ac:dyDescent="0.4">
      <c r="A47" s="343" t="str">
        <f>[1]Hoja1!B6144</f>
        <v/>
      </c>
      <c r="B47" s="400" t="str">
        <f>[1]Hoja1!C6144</f>
        <v>0717</v>
      </c>
      <c r="C47" s="486" t="str">
        <f>[1]Hoja1!D6144</f>
        <v>47732</v>
      </c>
      <c r="D47" s="486">
        <f>[1]Hoja1!E6144</f>
        <v>290106</v>
      </c>
      <c r="E47" s="486">
        <f>[1]Hoja1!F6144</f>
        <v>16</v>
      </c>
      <c r="F47" s="412">
        <f>[1]Hoja1!G6144</f>
        <v>4.7</v>
      </c>
      <c r="G47" s="400">
        <v>50</v>
      </c>
      <c r="H47" s="381">
        <f t="shared" si="3"/>
        <v>235</v>
      </c>
      <c r="I47" s="400"/>
      <c r="J47" s="400"/>
      <c r="K47" s="381">
        <f>[1]Hoja1!I6144</f>
        <v>4.7</v>
      </c>
      <c r="L47" s="400"/>
      <c r="M47" s="400"/>
      <c r="N47" s="400"/>
      <c r="O47" s="400"/>
    </row>
    <row r="48" spans="1:15" s="343" customFormat="1" ht="22.8" x14ac:dyDescent="0.4">
      <c r="A48" s="343" t="str">
        <f>[1]Hoja1!B6145</f>
        <v/>
      </c>
      <c r="B48" s="400" t="str">
        <f>[1]Hoja1!C6145</f>
        <v>0720</v>
      </c>
      <c r="C48" s="486" t="str">
        <f>[1]Hoja1!D6145</f>
        <v>47732</v>
      </c>
      <c r="D48" s="486">
        <f>[1]Hoja1!E6145</f>
        <v>290106</v>
      </c>
      <c r="E48" s="486">
        <f>[1]Hoja1!F6145</f>
        <v>16</v>
      </c>
      <c r="F48" s="412">
        <v>5</v>
      </c>
      <c r="G48" s="400">
        <v>51</v>
      </c>
      <c r="H48" s="381">
        <f t="shared" si="3"/>
        <v>255</v>
      </c>
      <c r="I48" s="400"/>
      <c r="J48" s="400"/>
      <c r="K48" s="381">
        <v>5</v>
      </c>
      <c r="L48" s="400"/>
      <c r="M48" s="400"/>
      <c r="N48" s="400"/>
      <c r="O48" s="400"/>
    </row>
    <row r="49" spans="1:15" s="343" customFormat="1" ht="22.8" x14ac:dyDescent="0.4">
      <c r="A49" s="343" t="str">
        <f>[1]Hoja1!B6146</f>
        <v/>
      </c>
      <c r="B49" s="400" t="str">
        <f>[1]Hoja1!C6146</f>
        <v>0724</v>
      </c>
      <c r="C49" s="486" t="str">
        <f>[1]Hoja1!D6146</f>
        <v>47732</v>
      </c>
      <c r="D49" s="486">
        <f>[1]Hoja1!E6146</f>
        <v>290106</v>
      </c>
      <c r="E49" s="486">
        <f>[1]Hoja1!F6146</f>
        <v>16</v>
      </c>
      <c r="F49" s="412">
        <f>[1]Hoja1!G6146</f>
        <v>4.5</v>
      </c>
      <c r="G49" s="400">
        <v>52</v>
      </c>
      <c r="H49" s="381">
        <f t="shared" si="3"/>
        <v>234</v>
      </c>
      <c r="I49" s="400"/>
      <c r="J49" s="400"/>
      <c r="K49" s="381">
        <f>[1]Hoja1!I6146</f>
        <v>4.5</v>
      </c>
      <c r="L49" s="400"/>
      <c r="M49" s="400"/>
      <c r="N49" s="400"/>
      <c r="O49" s="400"/>
    </row>
    <row r="50" spans="1:15" s="343" customFormat="1" ht="22.8" x14ac:dyDescent="0.4">
      <c r="A50" s="343" t="str">
        <f>[1]Hoja1!B6147</f>
        <v/>
      </c>
      <c r="B50" s="400" t="str">
        <f>[1]Hoja1!C6147</f>
        <v>0735</v>
      </c>
      <c r="C50" s="486" t="str">
        <f>[1]Hoja1!D6147</f>
        <v>47732</v>
      </c>
      <c r="D50" s="486">
        <f>[1]Hoja1!E6147</f>
        <v>290106</v>
      </c>
      <c r="E50" s="486">
        <f>[1]Hoja1!F6147</f>
        <v>16</v>
      </c>
      <c r="F50" s="412">
        <f>[1]Hoja1!G6147</f>
        <v>5.5</v>
      </c>
      <c r="G50" s="400">
        <f>[1]Hoja1!H6147</f>
        <v>300</v>
      </c>
      <c r="H50" s="381">
        <f t="shared" si="3"/>
        <v>1650</v>
      </c>
      <c r="I50" s="400"/>
      <c r="J50" s="400"/>
      <c r="K50" s="381">
        <f>[1]Hoja1!I6147</f>
        <v>5.5</v>
      </c>
      <c r="L50" s="400"/>
      <c r="M50" s="400"/>
      <c r="N50" s="400"/>
      <c r="O50" s="400"/>
    </row>
    <row r="51" spans="1:15" s="343" customFormat="1" ht="22.8" x14ac:dyDescent="0.4">
      <c r="A51" s="343" t="str">
        <f>[1]Hoja1!B6148</f>
        <v/>
      </c>
      <c r="B51" s="400" t="str">
        <f>[1]Hoja1!C6148</f>
        <v>0739</v>
      </c>
      <c r="C51" s="486" t="str">
        <f>[1]Hoja1!D6148</f>
        <v>47732</v>
      </c>
      <c r="D51" s="486">
        <f>[1]Hoja1!E6148</f>
        <v>290106</v>
      </c>
      <c r="E51" s="486">
        <f>[1]Hoja1!F6148</f>
        <v>16</v>
      </c>
      <c r="F51" s="412">
        <f>[1]Hoja1!G6148</f>
        <v>6.59</v>
      </c>
      <c r="G51" s="400">
        <f>[1]Hoja1!H6148</f>
        <v>140</v>
      </c>
      <c r="H51" s="381">
        <f t="shared" si="3"/>
        <v>922.6</v>
      </c>
      <c r="I51" s="400"/>
      <c r="J51" s="400"/>
      <c r="K51" s="381">
        <f>[1]Hoja1!I6148</f>
        <v>6.59</v>
      </c>
      <c r="L51" s="400"/>
      <c r="M51" s="400"/>
      <c r="N51" s="400"/>
      <c r="O51" s="400"/>
    </row>
    <row r="52" spans="1:15" s="343" customFormat="1" ht="22.8" x14ac:dyDescent="0.4">
      <c r="A52" s="343" t="str">
        <f>[1]Hoja1!B6149</f>
        <v/>
      </c>
      <c r="B52" s="400" t="str">
        <f>[1]Hoja1!C6149</f>
        <v>0744</v>
      </c>
      <c r="C52" s="486" t="str">
        <f>[1]Hoja1!D6149</f>
        <v>47732</v>
      </c>
      <c r="D52" s="486">
        <f>[1]Hoja1!E6149</f>
        <v>290106</v>
      </c>
      <c r="E52" s="486">
        <f>[1]Hoja1!F6149</f>
        <v>16</v>
      </c>
      <c r="F52" s="412">
        <f>[1]Hoja1!G6149</f>
        <v>4.95</v>
      </c>
      <c r="G52" s="400">
        <f>[1]Hoja1!H6149</f>
        <v>40</v>
      </c>
      <c r="H52" s="381">
        <f t="shared" si="3"/>
        <v>198</v>
      </c>
      <c r="I52" s="400"/>
      <c r="J52" s="400"/>
      <c r="K52" s="381">
        <f>[1]Hoja1!I6149</f>
        <v>4.95</v>
      </c>
      <c r="L52" s="400"/>
      <c r="M52" s="400"/>
      <c r="N52" s="400"/>
      <c r="O52" s="400"/>
    </row>
    <row r="53" spans="1:15" s="343" customFormat="1" ht="22.8" x14ac:dyDescent="0.4">
      <c r="B53" s="400"/>
      <c r="C53" s="486"/>
      <c r="D53" s="486"/>
      <c r="E53" s="486"/>
      <c r="F53" s="412"/>
      <c r="G53" s="400"/>
      <c r="H53" s="381"/>
      <c r="I53" s="400"/>
      <c r="J53" s="400"/>
      <c r="K53" s="400"/>
      <c r="L53" s="400"/>
      <c r="M53" s="400"/>
      <c r="N53" s="400"/>
      <c r="O53" s="400"/>
    </row>
    <row r="54" spans="1:15" s="343" customFormat="1" ht="22.8" x14ac:dyDescent="0.4">
      <c r="B54" s="494" t="s">
        <v>284</v>
      </c>
      <c r="C54" s="518"/>
      <c r="D54" s="518"/>
      <c r="E54" s="518"/>
      <c r="F54" s="406">
        <f>GEOMEAN(F59:F68,F71:F73,F78:F82,F85:F90,F93:F95,F98:F109,F112:F113,F116,F119:F120,F123:F124)</f>
        <v>7.0998780388863949</v>
      </c>
      <c r="G54" s="406">
        <f>G56+G75</f>
        <v>13980</v>
      </c>
      <c r="H54" s="406">
        <f>H56+H75</f>
        <v>78064.610000000015</v>
      </c>
      <c r="I54" s="386">
        <f>(H54/($H$8)*100)</f>
        <v>59.341175494013108</v>
      </c>
      <c r="J54" s="407"/>
      <c r="K54" s="406">
        <f>GEOMEAN(K59:K68,K71:K73,K78:K82,K85:K90,K93:K95,K98:K109,K112:K113,K116,K119:K120,K123:K124)</f>
        <v>7.2820391120694721</v>
      </c>
      <c r="L54" s="400"/>
      <c r="M54" s="400"/>
      <c r="N54" s="400"/>
      <c r="O54" s="400"/>
    </row>
    <row r="55" spans="1:15" s="343" customFormat="1" ht="22.8" x14ac:dyDescent="0.4">
      <c r="B55" s="400"/>
      <c r="C55" s="486"/>
      <c r="D55" s="486"/>
      <c r="E55" s="486"/>
      <c r="F55" s="412"/>
      <c r="G55" s="400"/>
      <c r="H55" s="381"/>
      <c r="I55" s="400"/>
      <c r="J55" s="400"/>
      <c r="K55" s="400"/>
      <c r="L55" s="400"/>
      <c r="M55" s="400"/>
      <c r="N55" s="400"/>
      <c r="O55" s="400"/>
    </row>
    <row r="56" spans="1:15" s="343" customFormat="1" ht="22.8" x14ac:dyDescent="0.4">
      <c r="B56" s="519" t="s">
        <v>35</v>
      </c>
      <c r="C56" s="520"/>
      <c r="D56" s="520"/>
      <c r="E56" s="520"/>
      <c r="F56" s="521">
        <f>GEOMEAN(F59:F68,F71:F73)</f>
        <v>2.7886353818785787</v>
      </c>
      <c r="G56" s="522">
        <f>SUM(G58+G70)</f>
        <v>2379</v>
      </c>
      <c r="H56" s="522">
        <f>SUM(H58+H70)</f>
        <v>7411.6</v>
      </c>
      <c r="I56" s="522">
        <f>(H56/($H$54)*100)</f>
        <v>9.4941869305438136</v>
      </c>
      <c r="J56" s="523"/>
      <c r="K56" s="521">
        <f>GEOMEAN(K59:K68,K71:K73)</f>
        <v>2.8321376799190698</v>
      </c>
      <c r="L56" s="400"/>
      <c r="M56" s="400"/>
      <c r="N56" s="400"/>
      <c r="O56" s="400"/>
    </row>
    <row r="57" spans="1:15" s="343" customFormat="1" ht="22.8" x14ac:dyDescent="0.4">
      <c r="B57" s="362"/>
      <c r="C57" s="486"/>
      <c r="D57" s="486"/>
      <c r="E57" s="486"/>
      <c r="F57" s="412"/>
      <c r="G57" s="400"/>
      <c r="H57" s="381"/>
      <c r="I57" s="400"/>
      <c r="J57" s="400"/>
      <c r="K57" s="400"/>
      <c r="L57" s="400"/>
      <c r="M57" s="400"/>
      <c r="N57" s="400"/>
      <c r="O57" s="400"/>
    </row>
    <row r="58" spans="1:15" s="343" customFormat="1" ht="22.8" x14ac:dyDescent="0.4">
      <c r="A58" s="495" t="str">
        <f>[1]Hoja1!B6150</f>
        <v>0656</v>
      </c>
      <c r="B58" s="362" t="str">
        <f>[1]Hoja1!C6150</f>
        <v>Triple</v>
      </c>
      <c r="C58" s="486" t="str">
        <f>[1]Hoja1!D6150</f>
        <v/>
      </c>
      <c r="D58" s="486"/>
      <c r="E58" s="486"/>
      <c r="F58" s="406">
        <f>GEOMEAN(F59:F68)</f>
        <v>2.4332979075483707</v>
      </c>
      <c r="G58" s="386">
        <f>SUM(G59:G68)</f>
        <v>1692</v>
      </c>
      <c r="H58" s="386">
        <f>SUM(H59:H68)</f>
        <v>3859.05</v>
      </c>
      <c r="I58" s="386">
        <f>(H58/($H$56)*100)</f>
        <v>52.067704679151603</v>
      </c>
      <c r="J58" s="400"/>
      <c r="K58" s="406">
        <f>GEOMEAN(K59:K68)</f>
        <v>2.4827597724835497</v>
      </c>
      <c r="L58" s="400"/>
      <c r="M58" s="400"/>
      <c r="N58" s="400"/>
      <c r="O58" s="400"/>
    </row>
    <row r="59" spans="1:15" s="343" customFormat="1" ht="22.8" x14ac:dyDescent="0.4">
      <c r="A59" s="343" t="str">
        <f>[1]Hoja1!B6151</f>
        <v/>
      </c>
      <c r="B59" s="495" t="str">
        <f>[1]Hoja1!C6151</f>
        <v>0706</v>
      </c>
      <c r="C59" s="486" t="str">
        <f>[1]Hoja1!D6151</f>
        <v>47732</v>
      </c>
      <c r="D59" s="486">
        <f>[1]Hoja1!E6151</f>
        <v>290125</v>
      </c>
      <c r="E59" s="486">
        <f>[1]Hoja1!F6151</f>
        <v>34</v>
      </c>
      <c r="F59" s="412">
        <f>[1]Hoja1!G6151</f>
        <v>2.25</v>
      </c>
      <c r="G59" s="400">
        <f>[1]Hoja1!H6151</f>
        <v>100</v>
      </c>
      <c r="H59" s="381">
        <f t="shared" ref="H59:H68" si="4">F59*G59</f>
        <v>225</v>
      </c>
      <c r="I59" s="400"/>
      <c r="J59" s="400"/>
      <c r="K59" s="381">
        <f>[1]Hoja1!I6151</f>
        <v>2.25</v>
      </c>
      <c r="L59" s="400"/>
      <c r="M59" s="400"/>
      <c r="N59" s="400"/>
      <c r="O59" s="400"/>
    </row>
    <row r="60" spans="1:15" s="343" customFormat="1" ht="22.8" x14ac:dyDescent="0.4">
      <c r="A60" s="343" t="str">
        <f>[1]Hoja1!B6152</f>
        <v/>
      </c>
      <c r="B60" s="495" t="str">
        <f>[1]Hoja1!C6152</f>
        <v>0707</v>
      </c>
      <c r="C60" s="486" t="str">
        <f>[1]Hoja1!D6152</f>
        <v>47732</v>
      </c>
      <c r="D60" s="486">
        <f>[1]Hoja1!E6152</f>
        <v>290125</v>
      </c>
      <c r="E60" s="486">
        <f>[1]Hoja1!F6152</f>
        <v>34</v>
      </c>
      <c r="F60" s="412">
        <f>[1]Hoja1!G6152</f>
        <v>2.1</v>
      </c>
      <c r="G60" s="400">
        <f>[1]Hoja1!H6152</f>
        <v>896</v>
      </c>
      <c r="H60" s="381">
        <f t="shared" si="4"/>
        <v>1881.6000000000001</v>
      </c>
      <c r="I60" s="400"/>
      <c r="J60" s="400"/>
      <c r="K60" s="381">
        <f>[1]Hoja1!I6152</f>
        <v>2.1</v>
      </c>
      <c r="L60" s="400"/>
      <c r="M60" s="400"/>
      <c r="N60" s="400"/>
      <c r="O60" s="400"/>
    </row>
    <row r="61" spans="1:15" s="343" customFormat="1" ht="22.8" x14ac:dyDescent="0.4">
      <c r="A61" s="343" t="str">
        <f>[1]Hoja1!B6153</f>
        <v/>
      </c>
      <c r="B61" s="495" t="str">
        <f>[1]Hoja1!C6153</f>
        <v>0717</v>
      </c>
      <c r="C61" s="486" t="str">
        <f>[1]Hoja1!D6153</f>
        <v>47732</v>
      </c>
      <c r="D61" s="486">
        <f>[1]Hoja1!E6153</f>
        <v>290125</v>
      </c>
      <c r="E61" s="486">
        <f>[1]Hoja1!F6153</f>
        <v>34</v>
      </c>
      <c r="F61" s="412">
        <f>[1]Hoja1!G6153</f>
        <v>2.4</v>
      </c>
      <c r="G61" s="400">
        <v>80</v>
      </c>
      <c r="H61" s="381">
        <f t="shared" si="4"/>
        <v>192</v>
      </c>
      <c r="I61" s="400"/>
      <c r="J61" s="400"/>
      <c r="K61" s="381">
        <f>[1]Hoja1!I6153</f>
        <v>2.4</v>
      </c>
      <c r="L61" s="400"/>
      <c r="M61" s="400"/>
      <c r="N61" s="400"/>
      <c r="O61" s="400"/>
    </row>
    <row r="62" spans="1:15" s="343" customFormat="1" ht="22.8" x14ac:dyDescent="0.4">
      <c r="A62" s="343" t="str">
        <f>[1]Hoja1!B6154</f>
        <v/>
      </c>
      <c r="B62" s="495" t="str">
        <f>[1]Hoja1!C6154</f>
        <v>0731</v>
      </c>
      <c r="C62" s="486" t="str">
        <f>[1]Hoja1!D6154</f>
        <v>47732</v>
      </c>
      <c r="D62" s="486">
        <f>[1]Hoja1!E6154</f>
        <v>290125</v>
      </c>
      <c r="E62" s="486">
        <f>[1]Hoja1!F6154</f>
        <v>34</v>
      </c>
      <c r="F62" s="412">
        <f>[1]Hoja1!G6154</f>
        <v>2.75</v>
      </c>
      <c r="G62" s="400">
        <f>[1]Hoja1!H6154</f>
        <v>100</v>
      </c>
      <c r="H62" s="381">
        <f t="shared" si="4"/>
        <v>275</v>
      </c>
      <c r="I62" s="400"/>
      <c r="J62" s="400"/>
      <c r="K62" s="381">
        <f>[1]Hoja1!I6154</f>
        <v>2.95</v>
      </c>
      <c r="L62" s="400"/>
      <c r="M62" s="400"/>
      <c r="N62" s="400"/>
      <c r="O62" s="400"/>
    </row>
    <row r="63" spans="1:15" s="343" customFormat="1" ht="22.8" x14ac:dyDescent="0.4">
      <c r="A63" s="343" t="str">
        <f>[1]Hoja1!B6155</f>
        <v/>
      </c>
      <c r="B63" s="495" t="str">
        <f>[1]Hoja1!C6155</f>
        <v>0732</v>
      </c>
      <c r="C63" s="486" t="str">
        <f>[1]Hoja1!D6155</f>
        <v>47732</v>
      </c>
      <c r="D63" s="486">
        <f>[1]Hoja1!E6155</f>
        <v>290125</v>
      </c>
      <c r="E63" s="486">
        <f>[1]Hoja1!F6155</f>
        <v>34</v>
      </c>
      <c r="F63" s="412">
        <f>[1]Hoja1!G6155</f>
        <v>2.25</v>
      </c>
      <c r="G63" s="400">
        <f>[1]Hoja1!H6155</f>
        <v>150</v>
      </c>
      <c r="H63" s="381">
        <f t="shared" si="4"/>
        <v>337.5</v>
      </c>
      <c r="I63" s="400"/>
      <c r="J63" s="400"/>
      <c r="K63" s="381">
        <f>[1]Hoja1!I6155</f>
        <v>2.25</v>
      </c>
      <c r="L63" s="400"/>
      <c r="M63" s="400"/>
      <c r="N63" s="400"/>
      <c r="O63" s="400"/>
    </row>
    <row r="64" spans="1:15" s="343" customFormat="1" ht="22.8" x14ac:dyDescent="0.4">
      <c r="A64" s="343" t="str">
        <f>[1]Hoja1!B6156</f>
        <v/>
      </c>
      <c r="B64" s="495" t="str">
        <f>[1]Hoja1!C6156</f>
        <v>0739</v>
      </c>
      <c r="C64" s="486" t="str">
        <f>[1]Hoja1!D6156</f>
        <v>47732</v>
      </c>
      <c r="D64" s="486">
        <f>[1]Hoja1!E6156</f>
        <v>290125</v>
      </c>
      <c r="E64" s="486">
        <f>[1]Hoja1!F6156</f>
        <v>34</v>
      </c>
      <c r="F64" s="412">
        <v>2.25</v>
      </c>
      <c r="G64" s="400">
        <f>[1]Hoja1!H6156</f>
        <v>50</v>
      </c>
      <c r="H64" s="381">
        <f t="shared" si="4"/>
        <v>112.5</v>
      </c>
      <c r="I64" s="400"/>
      <c r="J64" s="400"/>
      <c r="K64" s="381">
        <v>2.25</v>
      </c>
      <c r="L64" s="400"/>
      <c r="M64" s="400"/>
      <c r="N64" s="400"/>
      <c r="O64" s="400"/>
    </row>
    <row r="65" spans="1:15" s="343" customFormat="1" ht="22.8" x14ac:dyDescent="0.4">
      <c r="A65" s="343" t="str">
        <f>[1]Hoja1!B6157</f>
        <v/>
      </c>
      <c r="B65" s="495" t="str">
        <f>[1]Hoja1!C6157</f>
        <v>0742</v>
      </c>
      <c r="C65" s="486" t="str">
        <f>[1]Hoja1!D6157</f>
        <v>47732</v>
      </c>
      <c r="D65" s="486">
        <f>[1]Hoja1!E6157</f>
        <v>290125</v>
      </c>
      <c r="E65" s="486">
        <f>[1]Hoja1!F6157</f>
        <v>34</v>
      </c>
      <c r="F65" s="412">
        <f>[1]Hoja1!G6157</f>
        <v>2.5</v>
      </c>
      <c r="G65" s="400">
        <f>[1]Hoja1!H6157</f>
        <v>100</v>
      </c>
      <c r="H65" s="381">
        <f t="shared" si="4"/>
        <v>250</v>
      </c>
      <c r="I65" s="400"/>
      <c r="J65" s="400"/>
      <c r="K65" s="381">
        <f>[1]Hoja1!I6157</f>
        <v>2.85</v>
      </c>
      <c r="L65" s="400"/>
      <c r="M65" s="400"/>
      <c r="N65" s="400"/>
      <c r="O65" s="400"/>
    </row>
    <row r="66" spans="1:15" s="343" customFormat="1" ht="22.8" x14ac:dyDescent="0.4">
      <c r="A66" s="343" t="str">
        <f>[1]Hoja1!B6158</f>
        <v/>
      </c>
      <c r="B66" s="495" t="str">
        <f>[1]Hoja1!C6158</f>
        <v>0743</v>
      </c>
      <c r="C66" s="486" t="str">
        <f>[1]Hoja1!D6158</f>
        <v>47732</v>
      </c>
      <c r="D66" s="486">
        <f>[1]Hoja1!E6158</f>
        <v>290125</v>
      </c>
      <c r="E66" s="486">
        <v>34</v>
      </c>
      <c r="F66" s="412">
        <f>[1]Hoja1!G6158</f>
        <v>2.5</v>
      </c>
      <c r="G66" s="400">
        <f>[1]Hoja1!H6158</f>
        <v>100</v>
      </c>
      <c r="H66" s="381">
        <f t="shared" si="4"/>
        <v>250</v>
      </c>
      <c r="I66" s="400"/>
      <c r="J66" s="400"/>
      <c r="K66" s="381">
        <f>[1]Hoja1!I6158</f>
        <v>2.5</v>
      </c>
      <c r="L66" s="400"/>
      <c r="M66" s="400"/>
      <c r="N66" s="400"/>
      <c r="O66" s="400"/>
    </row>
    <row r="67" spans="1:15" s="343" customFormat="1" ht="22.8" x14ac:dyDescent="0.4">
      <c r="A67" s="343" t="str">
        <f>[1]Hoja1!B6159</f>
        <v/>
      </c>
      <c r="B67" s="495" t="str">
        <f>[1]Hoja1!C6159</f>
        <v>0745</v>
      </c>
      <c r="C67" s="486" t="str">
        <f>[1]Hoja1!D6159</f>
        <v>47732</v>
      </c>
      <c r="D67" s="486">
        <f>[1]Hoja1!E6159</f>
        <v>290125</v>
      </c>
      <c r="E67" s="486">
        <f>[1]Hoja1!F6159</f>
        <v>34</v>
      </c>
      <c r="F67" s="412">
        <f>[1]Hoja1!G6159</f>
        <v>2.95</v>
      </c>
      <c r="G67" s="400">
        <v>101</v>
      </c>
      <c r="H67" s="381">
        <f t="shared" si="4"/>
        <v>297.95000000000005</v>
      </c>
      <c r="I67" s="400"/>
      <c r="J67" s="400"/>
      <c r="K67" s="381">
        <f>[1]Hoja1!I6159</f>
        <v>2.95</v>
      </c>
      <c r="L67" s="400"/>
      <c r="M67" s="400"/>
      <c r="N67" s="400"/>
      <c r="O67" s="400"/>
    </row>
    <row r="68" spans="1:15" s="343" customFormat="1" ht="22.8" x14ac:dyDescent="0.4">
      <c r="A68" s="343" t="str">
        <f>[1]Hoja1!B6160</f>
        <v/>
      </c>
      <c r="B68" s="495" t="str">
        <f>[1]Hoja1!C6160</f>
        <v>0747</v>
      </c>
      <c r="C68" s="486" t="str">
        <f>[1]Hoja1!D6160</f>
        <v>47732</v>
      </c>
      <c r="D68" s="486">
        <f>[1]Hoja1!E6160</f>
        <v>290125</v>
      </c>
      <c r="E68" s="486">
        <f>[1]Hoja1!F6160</f>
        <v>34</v>
      </c>
      <c r="F68" s="412">
        <f>[1]Hoja1!G6160</f>
        <v>2.5</v>
      </c>
      <c r="G68" s="400">
        <v>15</v>
      </c>
      <c r="H68" s="381">
        <f t="shared" si="4"/>
        <v>37.5</v>
      </c>
      <c r="I68" s="400"/>
      <c r="J68" s="400"/>
      <c r="K68" s="381">
        <f>[1]Hoja1!I6160</f>
        <v>2.5</v>
      </c>
      <c r="L68" s="400"/>
      <c r="M68" s="400"/>
      <c r="N68" s="400"/>
      <c r="O68" s="400"/>
    </row>
    <row r="69" spans="1:15" s="343" customFormat="1" ht="22.8" x14ac:dyDescent="0.4">
      <c r="B69" s="400"/>
      <c r="C69" s="486"/>
      <c r="D69" s="486"/>
      <c r="E69" s="486"/>
      <c r="F69" s="412"/>
      <c r="G69" s="400"/>
      <c r="H69" s="381"/>
      <c r="I69" s="400"/>
      <c r="J69" s="400"/>
      <c r="K69" s="400"/>
      <c r="L69" s="400"/>
      <c r="M69" s="400"/>
      <c r="N69" s="400"/>
      <c r="O69" s="400"/>
    </row>
    <row r="70" spans="1:15" s="343" customFormat="1" ht="22.8" x14ac:dyDescent="0.4">
      <c r="A70" s="400" t="str">
        <f>[1]Hoja1!B6161</f>
        <v>0657</v>
      </c>
      <c r="B70" s="490" t="str">
        <f>[1]Hoja1!C6161</f>
        <v>For tres 8</v>
      </c>
      <c r="C70" s="486" t="str">
        <f>[1]Hoja1!D6161</f>
        <v/>
      </c>
      <c r="D70" s="486"/>
      <c r="E70" s="486"/>
      <c r="F70" s="406">
        <f>GEOMEAN(F71:F73)</f>
        <v>4.3925148218181631</v>
      </c>
      <c r="G70" s="386">
        <f>SUM(G71:G73)</f>
        <v>687</v>
      </c>
      <c r="H70" s="386">
        <f>SUM(H71:H73)</f>
        <v>3552.55</v>
      </c>
      <c r="I70" s="386">
        <f>(H70/($H$56)*100)</f>
        <v>47.932295320848404</v>
      </c>
      <c r="J70" s="400"/>
      <c r="K70" s="406">
        <f>GEOMEAN(K71:K73)</f>
        <v>4.3925148218181631</v>
      </c>
      <c r="L70" s="400"/>
      <c r="M70" s="400"/>
      <c r="N70" s="400"/>
      <c r="O70" s="400"/>
    </row>
    <row r="71" spans="1:15" s="343" customFormat="1" ht="22.8" x14ac:dyDescent="0.4">
      <c r="A71" s="343" t="str">
        <f>[1]Hoja1!B6162</f>
        <v/>
      </c>
      <c r="B71" s="400" t="str">
        <f>[1]Hoja1!C6162</f>
        <v>0707</v>
      </c>
      <c r="C71" s="486" t="str">
        <f>[1]Hoja1!D6162</f>
        <v>47732</v>
      </c>
      <c r="D71" s="486">
        <f>[1]Hoja1!E6162</f>
        <v>290125</v>
      </c>
      <c r="E71" s="486">
        <f>[1]Hoja1!F6162</f>
        <v>30</v>
      </c>
      <c r="F71" s="412">
        <f>[1]Hoja1!G6162</f>
        <v>5</v>
      </c>
      <c r="G71" s="400">
        <f>[1]Hoja1!H6162</f>
        <v>445</v>
      </c>
      <c r="H71" s="381">
        <f t="shared" ref="H71:H73" si="5">F71*G71</f>
        <v>2225</v>
      </c>
      <c r="I71" s="400"/>
      <c r="J71" s="400"/>
      <c r="K71" s="381">
        <f>[1]Hoja1!I6162</f>
        <v>5</v>
      </c>
      <c r="L71" s="400"/>
      <c r="M71" s="400"/>
      <c r="N71" s="400"/>
      <c r="O71" s="400"/>
    </row>
    <row r="72" spans="1:15" s="343" customFormat="1" ht="22.8" x14ac:dyDescent="0.4">
      <c r="A72" s="343" t="str">
        <f>[1]Hoja1!B6163</f>
        <v/>
      </c>
      <c r="B72" s="400" t="str">
        <f>[1]Hoja1!C6163</f>
        <v>0722</v>
      </c>
      <c r="C72" s="486" t="str">
        <f>[1]Hoja1!D6163</f>
        <v>47732</v>
      </c>
      <c r="D72" s="486">
        <f>[1]Hoja1!E6163</f>
        <v>290125</v>
      </c>
      <c r="E72" s="486">
        <f>[1]Hoja1!F6163</f>
        <v>30</v>
      </c>
      <c r="F72" s="412">
        <f>[1]Hoja1!G6163</f>
        <v>3</v>
      </c>
      <c r="G72" s="400">
        <v>15</v>
      </c>
      <c r="H72" s="381">
        <f t="shared" si="5"/>
        <v>45</v>
      </c>
      <c r="I72" s="400"/>
      <c r="J72" s="400"/>
      <c r="K72" s="381">
        <f>[1]Hoja1!I6163</f>
        <v>3</v>
      </c>
      <c r="L72" s="400"/>
      <c r="M72" s="400"/>
      <c r="N72" s="400"/>
      <c r="O72" s="400"/>
    </row>
    <row r="73" spans="1:15" s="343" customFormat="1" ht="22.8" x14ac:dyDescent="0.4">
      <c r="A73" s="343" t="str">
        <f>[1]Hoja1!B6164</f>
        <v/>
      </c>
      <c r="B73" s="400" t="str">
        <f>[1]Hoja1!C6164</f>
        <v>0739</v>
      </c>
      <c r="C73" s="486" t="str">
        <f>[1]Hoja1!D6164</f>
        <v>47732</v>
      </c>
      <c r="D73" s="486">
        <f>[1]Hoja1!E6164</f>
        <v>290125</v>
      </c>
      <c r="E73" s="486">
        <f>[1]Hoja1!F6164</f>
        <v>30</v>
      </c>
      <c r="F73" s="412">
        <f>[1]Hoja1!G6164</f>
        <v>5.65</v>
      </c>
      <c r="G73" s="400">
        <f>[1]Hoja1!H6164</f>
        <v>227</v>
      </c>
      <c r="H73" s="381">
        <f t="shared" si="5"/>
        <v>1282.5500000000002</v>
      </c>
      <c r="I73" s="400"/>
      <c r="J73" s="400"/>
      <c r="K73" s="381">
        <f>[1]Hoja1!I6164</f>
        <v>5.65</v>
      </c>
      <c r="L73" s="400"/>
      <c r="M73" s="400"/>
      <c r="N73" s="400"/>
      <c r="O73" s="400"/>
    </row>
    <row r="74" spans="1:15" s="343" customFormat="1" ht="22.8" x14ac:dyDescent="0.4">
      <c r="B74" s="400"/>
      <c r="C74" s="486"/>
      <c r="D74" s="486"/>
      <c r="E74" s="486"/>
      <c r="F74" s="412"/>
      <c r="G74" s="400"/>
      <c r="H74" s="381"/>
      <c r="I74" s="400"/>
      <c r="J74" s="400"/>
      <c r="K74" s="381"/>
      <c r="L74" s="400"/>
      <c r="M74" s="400"/>
      <c r="N74" s="400"/>
      <c r="O74" s="400"/>
    </row>
    <row r="75" spans="1:15" s="343" customFormat="1" ht="30" customHeight="1" x14ac:dyDescent="0.4">
      <c r="B75" s="526" t="s">
        <v>285</v>
      </c>
      <c r="C75" s="520"/>
      <c r="D75" s="520"/>
      <c r="E75" s="520"/>
      <c r="F75" s="521">
        <f>GEOMEAN(F78:F82,F85:F90,F93:F95,F98:F109,F112:F113,F116,F119:F120,F123:F124)</f>
        <v>10.259703217513412</v>
      </c>
      <c r="G75" s="522">
        <f>SUM(G77+G84+G92+G97+G111+G115+G118+G122)</f>
        <v>11601</v>
      </c>
      <c r="H75" s="522">
        <f>SUM(H77+H84+H92+H97+H111+H115+H118+H122)</f>
        <v>70653.010000000009</v>
      </c>
      <c r="I75" s="522">
        <f>(H75/($H$54)*100)</f>
        <v>90.505813069456181</v>
      </c>
      <c r="J75" s="523"/>
      <c r="K75" s="521">
        <f>GEOMEAN(K78:K82,K85:K90,K93:K95,K98:K109,K112:K113,K116,K119:K120,K123:K124)</f>
        <v>10.56386339387325</v>
      </c>
      <c r="L75" s="400"/>
      <c r="M75" s="400"/>
      <c r="N75" s="400"/>
      <c r="O75" s="400"/>
    </row>
    <row r="76" spans="1:15" s="343" customFormat="1" ht="22.8" x14ac:dyDescent="0.4">
      <c r="B76" s="400"/>
      <c r="C76" s="486"/>
      <c r="D76" s="486"/>
      <c r="E76" s="486"/>
      <c r="F76" s="412"/>
      <c r="G76" s="400"/>
      <c r="H76" s="381"/>
      <c r="I76" s="400"/>
      <c r="J76" s="400"/>
      <c r="K76" s="381"/>
      <c r="L76" s="400"/>
      <c r="M76" s="400"/>
      <c r="N76" s="400"/>
      <c r="O76" s="400"/>
    </row>
    <row r="77" spans="1:15" s="343" customFormat="1" ht="22.8" x14ac:dyDescent="0.4">
      <c r="A77" s="400" t="str">
        <f>[1]Hoja1!B6253</f>
        <v>0766</v>
      </c>
      <c r="B77" s="400" t="str">
        <f>[1]Hoja1!C6253</f>
        <v>Complejo B</v>
      </c>
      <c r="C77" s="486" t="str">
        <f>[1]Hoja1!D6253</f>
        <v/>
      </c>
      <c r="D77" s="486"/>
      <c r="E77" s="486"/>
      <c r="F77" s="406">
        <f>GEOMEAN(F78:F82)</f>
        <v>3.0658849765681118</v>
      </c>
      <c r="G77" s="386">
        <f>SUM(G78:G80)</f>
        <v>101</v>
      </c>
      <c r="H77" s="386">
        <f>SUM(H78:H82)</f>
        <v>509.86999999999995</v>
      </c>
      <c r="I77" s="386">
        <f>(H77/($H$75)*100)</f>
        <v>0.7216536139083104</v>
      </c>
      <c r="J77" s="400"/>
      <c r="K77" s="406">
        <f>GEOMEAN(K78:K82)</f>
        <v>3.0658849765681118</v>
      </c>
      <c r="L77" s="400"/>
      <c r="M77" s="400"/>
      <c r="N77" s="400"/>
      <c r="O77" s="400"/>
    </row>
    <row r="78" spans="1:15" s="343" customFormat="1" ht="22.8" x14ac:dyDescent="0.4">
      <c r="A78" s="343" t="str">
        <f>[1]Hoja1!B6254</f>
        <v/>
      </c>
      <c r="B78" s="400" t="str">
        <f>[1]Hoja1!C6254</f>
        <v>0717</v>
      </c>
      <c r="C78" s="486" t="str">
        <f>[1]Hoja1!D6254</f>
        <v>47732</v>
      </c>
      <c r="D78" s="486">
        <f>[1]Hoja1!E6254</f>
        <v>290106</v>
      </c>
      <c r="E78" s="486">
        <f>[1]Hoja1!F6254</f>
        <v>34</v>
      </c>
      <c r="F78" s="412">
        <f>[1]Hoja1!G6254</f>
        <v>3.25</v>
      </c>
      <c r="G78" s="400">
        <v>30</v>
      </c>
      <c r="H78" s="381">
        <f t="shared" ref="H78:H82" si="6">F78*G78</f>
        <v>97.5</v>
      </c>
      <c r="I78" s="400"/>
      <c r="J78" s="400"/>
      <c r="K78" s="381">
        <f>[1]Hoja1!I6254</f>
        <v>3.25</v>
      </c>
      <c r="L78" s="400"/>
      <c r="M78" s="400"/>
      <c r="N78" s="400"/>
      <c r="O78" s="400"/>
    </row>
    <row r="79" spans="1:15" s="343" customFormat="1" ht="22.8" x14ac:dyDescent="0.4">
      <c r="A79" s="343" t="str">
        <f>[1]Hoja1!B6255</f>
        <v/>
      </c>
      <c r="B79" s="400" t="str">
        <f>[1]Hoja1!C6255</f>
        <v>0720</v>
      </c>
      <c r="C79" s="486" t="str">
        <f>[1]Hoja1!D6255</f>
        <v>47732</v>
      </c>
      <c r="D79" s="486">
        <f>[1]Hoja1!E6255</f>
        <v>290106</v>
      </c>
      <c r="E79" s="486">
        <f>[1]Hoja1!F6255</f>
        <v>34</v>
      </c>
      <c r="F79" s="412">
        <f>[1]Hoja1!G6255</f>
        <v>2.59</v>
      </c>
      <c r="G79" s="400">
        <v>31</v>
      </c>
      <c r="H79" s="381">
        <f t="shared" si="6"/>
        <v>80.289999999999992</v>
      </c>
      <c r="I79" s="400"/>
      <c r="J79" s="400"/>
      <c r="K79" s="381">
        <f>[1]Hoja1!I6255</f>
        <v>2.59</v>
      </c>
      <c r="L79" s="400"/>
      <c r="M79" s="400"/>
      <c r="N79" s="400"/>
      <c r="O79" s="400"/>
    </row>
    <row r="80" spans="1:15" s="343" customFormat="1" ht="22.8" x14ac:dyDescent="0.4">
      <c r="A80" s="343" t="str">
        <f>[1]Hoja1!B6256</f>
        <v/>
      </c>
      <c r="B80" s="400" t="str">
        <f>[1]Hoja1!C6256</f>
        <v>0732</v>
      </c>
      <c r="C80" s="486" t="str">
        <f>[1]Hoja1!D6256</f>
        <v>47732</v>
      </c>
      <c r="D80" s="486">
        <f>[1]Hoja1!E6256</f>
        <v>290106</v>
      </c>
      <c r="E80" s="486">
        <f>[1]Hoja1!F6256</f>
        <v>34</v>
      </c>
      <c r="F80" s="412">
        <f>[1]Hoja1!G6256</f>
        <v>3.5</v>
      </c>
      <c r="G80" s="400">
        <f>[1]Hoja1!H6256</f>
        <v>40</v>
      </c>
      <c r="H80" s="381">
        <f t="shared" si="6"/>
        <v>140</v>
      </c>
      <c r="I80" s="400"/>
      <c r="J80" s="400"/>
      <c r="K80" s="381">
        <f>[1]Hoja1!I6256</f>
        <v>3.5</v>
      </c>
      <c r="L80" s="400"/>
      <c r="M80" s="400"/>
      <c r="N80" s="400"/>
      <c r="O80" s="400"/>
    </row>
    <row r="81" spans="1:15" s="343" customFormat="1" ht="22.8" x14ac:dyDescent="0.4">
      <c r="A81" s="343" t="str">
        <f>[1]Hoja1!B6257</f>
        <v/>
      </c>
      <c r="B81" s="400" t="str">
        <f>[1]Hoja1!C6257</f>
        <v>0733</v>
      </c>
      <c r="C81" s="486" t="str">
        <f>[1]Hoja1!D6257</f>
        <v>47732</v>
      </c>
      <c r="D81" s="486">
        <f>[1]Hoja1!E6257</f>
        <v>290106</v>
      </c>
      <c r="E81" s="486">
        <f>[1]Hoja1!F6257</f>
        <v>34</v>
      </c>
      <c r="F81" s="412">
        <f>[1]Hoja1!G6257</f>
        <v>2.59</v>
      </c>
      <c r="G81" s="400">
        <v>7</v>
      </c>
      <c r="H81" s="381">
        <f t="shared" si="6"/>
        <v>18.13</v>
      </c>
      <c r="I81" s="400"/>
      <c r="J81" s="400"/>
      <c r="K81" s="381">
        <f>[1]Hoja1!I6257</f>
        <v>2.59</v>
      </c>
      <c r="L81" s="400"/>
      <c r="M81" s="400"/>
      <c r="N81" s="400"/>
      <c r="O81" s="400"/>
    </row>
    <row r="82" spans="1:15" s="343" customFormat="1" ht="22.8" x14ac:dyDescent="0.4">
      <c r="A82" s="343" t="str">
        <f>[1]Hoja1!B6258</f>
        <v/>
      </c>
      <c r="B82" s="400" t="str">
        <f>[1]Hoja1!C6258</f>
        <v>0739</v>
      </c>
      <c r="C82" s="486" t="str">
        <f>[1]Hoja1!D6258</f>
        <v>47732</v>
      </c>
      <c r="D82" s="486">
        <f>[1]Hoja1!E6258</f>
        <v>290106</v>
      </c>
      <c r="E82" s="486">
        <f>[1]Hoja1!F6258</f>
        <v>34</v>
      </c>
      <c r="F82" s="412">
        <v>3.55</v>
      </c>
      <c r="G82" s="400">
        <f>[1]Hoja1!H6258</f>
        <v>49</v>
      </c>
      <c r="H82" s="381">
        <f t="shared" si="6"/>
        <v>173.95</v>
      </c>
      <c r="I82" s="400"/>
      <c r="J82" s="400"/>
      <c r="K82" s="381">
        <v>3.55</v>
      </c>
      <c r="L82" s="400"/>
      <c r="M82" s="400"/>
      <c r="N82" s="400"/>
      <c r="O82" s="400"/>
    </row>
    <row r="83" spans="1:15" s="343" customFormat="1" ht="22.8" x14ac:dyDescent="0.4">
      <c r="B83" s="400"/>
      <c r="C83" s="486"/>
      <c r="D83" s="486"/>
      <c r="E83" s="486"/>
      <c r="F83" s="412"/>
      <c r="G83" s="400"/>
      <c r="H83" s="381"/>
      <c r="I83" s="400"/>
      <c r="J83" s="400"/>
      <c r="K83" s="381"/>
      <c r="L83" s="400"/>
      <c r="M83" s="400"/>
      <c r="N83" s="400"/>
      <c r="O83" s="400"/>
    </row>
    <row r="84" spans="1:15" s="343" customFormat="1" ht="22.8" x14ac:dyDescent="0.4">
      <c r="A84" s="400" t="str">
        <f>[1]Hoja1!B6259</f>
        <v>0767</v>
      </c>
      <c r="B84" s="490" t="str">
        <f>[1]Hoja1!C6259</f>
        <v>Vitamina A D3 E</v>
      </c>
      <c r="C84" s="486" t="str">
        <f>[1]Hoja1!D6259</f>
        <v/>
      </c>
      <c r="D84" s="486"/>
      <c r="E84" s="486"/>
      <c r="F84" s="406">
        <f>GEOMEAN(F85:F90)</f>
        <v>10.941726016691726</v>
      </c>
      <c r="G84" s="386">
        <f>SUM(G85:G87)</f>
        <v>119</v>
      </c>
      <c r="H84" s="386">
        <f>SUM(H85:H90)</f>
        <v>3141.6000000000004</v>
      </c>
      <c r="I84" s="386">
        <f>(H84/($H$75)*100)</f>
        <v>4.4465196882623967</v>
      </c>
      <c r="J84" s="400"/>
      <c r="K84" s="406">
        <f>GEOMEAN(K85:K90)</f>
        <v>11.029438572918655</v>
      </c>
      <c r="L84" s="400"/>
      <c r="M84" s="400"/>
      <c r="N84" s="400"/>
      <c r="O84" s="400"/>
    </row>
    <row r="85" spans="1:15" s="343" customFormat="1" ht="22.8" x14ac:dyDescent="0.4">
      <c r="A85" s="343" t="str">
        <f>[1]Hoja1!B6260</f>
        <v/>
      </c>
      <c r="B85" s="400" t="str">
        <f>[1]Hoja1!C6260</f>
        <v>0717</v>
      </c>
      <c r="C85" s="486" t="str">
        <f>[1]Hoja1!D6260</f>
        <v>47732</v>
      </c>
      <c r="D85" s="486">
        <f>[1]Hoja1!E6260</f>
        <v>290106</v>
      </c>
      <c r="E85" s="486">
        <f>[1]Hoja1!F6260</f>
        <v>31</v>
      </c>
      <c r="F85" s="412">
        <f>[1]Hoja1!G6260</f>
        <v>8</v>
      </c>
      <c r="G85" s="400">
        <v>50</v>
      </c>
      <c r="H85" s="381">
        <f t="shared" ref="H85:H90" si="7">F85*G85</f>
        <v>400</v>
      </c>
      <c r="I85" s="400"/>
      <c r="J85" s="400"/>
      <c r="K85" s="381">
        <f>[1]Hoja1!I6260</f>
        <v>8</v>
      </c>
      <c r="L85" s="400"/>
      <c r="M85" s="400"/>
      <c r="N85" s="400"/>
      <c r="O85" s="400"/>
    </row>
    <row r="86" spans="1:15" s="343" customFormat="1" ht="22.8" x14ac:dyDescent="0.4">
      <c r="A86" s="343" t="str">
        <f>[1]Hoja1!B6261</f>
        <v/>
      </c>
      <c r="B86" s="400" t="str">
        <f>[1]Hoja1!C6261</f>
        <v>0719</v>
      </c>
      <c r="C86" s="486" t="str">
        <f>[1]Hoja1!D6261</f>
        <v>47732</v>
      </c>
      <c r="D86" s="486">
        <f>[1]Hoja1!E6261</f>
        <v>290106</v>
      </c>
      <c r="E86" s="486">
        <f>[1]Hoja1!F6261</f>
        <v>31</v>
      </c>
      <c r="F86" s="412">
        <v>11.85</v>
      </c>
      <c r="G86" s="400">
        <v>45</v>
      </c>
      <c r="H86" s="381">
        <f t="shared" si="7"/>
        <v>533.25</v>
      </c>
      <c r="I86" s="400"/>
      <c r="J86" s="400"/>
      <c r="K86" s="381">
        <v>12.1</v>
      </c>
      <c r="L86" s="400"/>
      <c r="M86" s="400"/>
      <c r="N86" s="400"/>
      <c r="O86" s="400"/>
    </row>
    <row r="87" spans="1:15" s="343" customFormat="1" ht="22.8" x14ac:dyDescent="0.4">
      <c r="A87" s="343" t="str">
        <f>[1]Hoja1!B6262</f>
        <v/>
      </c>
      <c r="B87" s="400" t="str">
        <f>[1]Hoja1!C6262</f>
        <v>0731</v>
      </c>
      <c r="C87" s="486" t="str">
        <f>[1]Hoja1!D6262</f>
        <v>47732</v>
      </c>
      <c r="D87" s="486">
        <f>[1]Hoja1!E6262</f>
        <v>290106</v>
      </c>
      <c r="E87" s="486">
        <f>[1]Hoja1!F6262</f>
        <v>31</v>
      </c>
      <c r="F87" s="412">
        <f>[1]Hoja1!G6262</f>
        <v>10.95</v>
      </c>
      <c r="G87" s="400">
        <f>[1]Hoja1!H6262</f>
        <v>24</v>
      </c>
      <c r="H87" s="381">
        <f t="shared" si="7"/>
        <v>262.79999999999995</v>
      </c>
      <c r="I87" s="400"/>
      <c r="J87" s="400"/>
      <c r="K87" s="381">
        <f>[1]Hoja1!I6262</f>
        <v>11.25</v>
      </c>
      <c r="L87" s="400"/>
      <c r="M87" s="400"/>
      <c r="N87" s="400"/>
      <c r="O87" s="400"/>
    </row>
    <row r="88" spans="1:15" s="343" customFormat="1" ht="22.8" x14ac:dyDescent="0.4">
      <c r="A88" s="343" t="str">
        <f>[1]Hoja1!B6263</f>
        <v/>
      </c>
      <c r="B88" s="400" t="str">
        <f>[1]Hoja1!C6263</f>
        <v>0732</v>
      </c>
      <c r="C88" s="486" t="str">
        <f>[1]Hoja1!D6263</f>
        <v>47732</v>
      </c>
      <c r="D88" s="486">
        <f>[1]Hoja1!E6263</f>
        <v>290106</v>
      </c>
      <c r="E88" s="486">
        <f>[1]Hoja1!F6263</f>
        <v>31</v>
      </c>
      <c r="F88" s="412">
        <f>[1]Hoja1!G6263</f>
        <v>9</v>
      </c>
      <c r="G88" s="400">
        <f>[1]Hoja1!H6263</f>
        <v>40</v>
      </c>
      <c r="H88" s="381">
        <f t="shared" si="7"/>
        <v>360</v>
      </c>
      <c r="I88" s="400"/>
      <c r="J88" s="400"/>
      <c r="K88" s="381">
        <f>[1]Hoja1!I6263</f>
        <v>9</v>
      </c>
      <c r="L88" s="400"/>
      <c r="M88" s="400"/>
      <c r="N88" s="400"/>
      <c r="O88" s="400"/>
    </row>
    <row r="89" spans="1:15" s="343" customFormat="1" ht="22.8" x14ac:dyDescent="0.4">
      <c r="A89" s="343" t="str">
        <f>[1]Hoja1!B6264</f>
        <v/>
      </c>
      <c r="B89" s="400" t="str">
        <f>[1]Hoja1!C6264</f>
        <v>0735</v>
      </c>
      <c r="C89" s="486" t="str">
        <f>[1]Hoja1!D6264</f>
        <v>47732</v>
      </c>
      <c r="D89" s="486">
        <f>[1]Hoja1!E6264</f>
        <v>290106</v>
      </c>
      <c r="E89" s="486">
        <f>[1]Hoja1!F6264</f>
        <v>31</v>
      </c>
      <c r="F89" s="412">
        <f>[1]Hoja1!G6264</f>
        <v>15.5</v>
      </c>
      <c r="G89" s="400">
        <f>[1]Hoja1!H6264</f>
        <v>100</v>
      </c>
      <c r="H89" s="381">
        <f t="shared" si="7"/>
        <v>1550</v>
      </c>
      <c r="I89" s="400"/>
      <c r="J89" s="400"/>
      <c r="K89" s="381">
        <f>[1]Hoja1!I6264</f>
        <v>15.5</v>
      </c>
      <c r="L89" s="400"/>
      <c r="M89" s="400"/>
      <c r="N89" s="400"/>
      <c r="O89" s="400"/>
    </row>
    <row r="90" spans="1:15" s="343" customFormat="1" ht="22.8" x14ac:dyDescent="0.4">
      <c r="A90" s="343" t="str">
        <f>[1]Hoja1!B6265</f>
        <v/>
      </c>
      <c r="B90" s="400" t="str">
        <f>[1]Hoja1!C6265</f>
        <v>0739</v>
      </c>
      <c r="C90" s="486" t="str">
        <f>[1]Hoja1!D6265</f>
        <v>47732</v>
      </c>
      <c r="D90" s="486">
        <f>[1]Hoja1!E6265</f>
        <v>290106</v>
      </c>
      <c r="E90" s="486">
        <f>[1]Hoja1!F6265</f>
        <v>31</v>
      </c>
      <c r="F90" s="412">
        <f>[1]Hoja1!G6265</f>
        <v>11.85</v>
      </c>
      <c r="G90" s="400">
        <f>[1]Hoja1!H6265</f>
        <v>3</v>
      </c>
      <c r="H90" s="381">
        <f t="shared" si="7"/>
        <v>35.549999999999997</v>
      </c>
      <c r="I90" s="400"/>
      <c r="J90" s="400"/>
      <c r="K90" s="381">
        <f>[1]Hoja1!I6265</f>
        <v>11.85</v>
      </c>
      <c r="L90" s="400"/>
      <c r="M90" s="400"/>
      <c r="N90" s="400"/>
      <c r="O90" s="400"/>
    </row>
    <row r="91" spans="1:15" s="343" customFormat="1" ht="22.8" x14ac:dyDescent="0.4">
      <c r="B91" s="400"/>
      <c r="C91" s="486"/>
      <c r="D91" s="486"/>
      <c r="E91" s="486"/>
      <c r="F91" s="412"/>
      <c r="G91" s="400"/>
      <c r="H91" s="381"/>
      <c r="I91" s="400"/>
      <c r="J91" s="400"/>
      <c r="K91" s="381"/>
      <c r="L91" s="400"/>
      <c r="M91" s="400"/>
      <c r="N91" s="400"/>
      <c r="O91" s="400"/>
    </row>
    <row r="92" spans="1:15" s="343" customFormat="1" ht="22.8" x14ac:dyDescent="0.4">
      <c r="A92" s="400" t="str">
        <f>[1]Hoja1!B6266</f>
        <v>0768</v>
      </c>
      <c r="B92" s="490" t="str">
        <f>[1]Hoja1!C6266</f>
        <v>Catosal</v>
      </c>
      <c r="C92" s="486" t="str">
        <f>[1]Hoja1!D6266</f>
        <v/>
      </c>
      <c r="D92" s="486"/>
      <c r="E92" s="486"/>
      <c r="F92" s="406">
        <f>GEOMEAN(F93:F95)</f>
        <v>14.3253015966155</v>
      </c>
      <c r="G92" s="386">
        <f>SUM(G93:G95)</f>
        <v>142</v>
      </c>
      <c r="H92" s="386">
        <f>SUM(H93:H95)</f>
        <v>1803.35</v>
      </c>
      <c r="I92" s="386">
        <f>(H92/($H$75)*100)</f>
        <v>2.5524036414018307</v>
      </c>
      <c r="J92" s="400"/>
      <c r="K92" s="406">
        <f>GEOMEAN(K93:K95)</f>
        <v>15.463622634892044</v>
      </c>
      <c r="L92" s="400"/>
      <c r="M92" s="400"/>
      <c r="N92" s="400"/>
      <c r="O92" s="400"/>
    </row>
    <row r="93" spans="1:15" s="343" customFormat="1" ht="22.8" x14ac:dyDescent="0.4">
      <c r="A93" s="343" t="str">
        <f>[1]Hoja1!B6267</f>
        <v/>
      </c>
      <c r="B93" s="400" t="str">
        <f>[1]Hoja1!C6267</f>
        <v>0707</v>
      </c>
      <c r="C93" s="486" t="str">
        <f>[1]Hoja1!D6267</f>
        <v>47732</v>
      </c>
      <c r="D93" s="486">
        <f>[1]Hoja1!E6267</f>
        <v>290106</v>
      </c>
      <c r="E93" s="486">
        <v>31</v>
      </c>
      <c r="F93" s="412">
        <f>[1]Hoja1!G6267</f>
        <v>12.5</v>
      </c>
      <c r="G93" s="400">
        <f>[1]Hoja1!H6267</f>
        <v>65</v>
      </c>
      <c r="H93" s="381">
        <f t="shared" ref="H93:H95" si="8">F93*G93</f>
        <v>812.5</v>
      </c>
      <c r="I93" s="400"/>
      <c r="J93" s="400"/>
      <c r="K93" s="381">
        <f>[1]Hoja1!I6267</f>
        <v>14.5</v>
      </c>
      <c r="L93" s="400"/>
      <c r="M93" s="400"/>
      <c r="N93" s="400"/>
      <c r="O93" s="400"/>
    </row>
    <row r="94" spans="1:15" s="343" customFormat="1" ht="22.8" x14ac:dyDescent="0.4">
      <c r="A94" s="343" t="str">
        <f>[1]Hoja1!B6268</f>
        <v/>
      </c>
      <c r="B94" s="400" t="str">
        <f>[1]Hoja1!C6268</f>
        <v>0709</v>
      </c>
      <c r="C94" s="486" t="str">
        <f>[1]Hoja1!D6268</f>
        <v>47732</v>
      </c>
      <c r="D94" s="486">
        <f>[1]Hoja1!E6268</f>
        <v>290106</v>
      </c>
      <c r="E94" s="486">
        <f>[1]Hoja1!F6268</f>
        <v>31</v>
      </c>
      <c r="F94" s="412">
        <v>18.89</v>
      </c>
      <c r="G94" s="400">
        <f>[1]Hoja1!H6268</f>
        <v>5</v>
      </c>
      <c r="H94" s="381">
        <f t="shared" si="8"/>
        <v>94.45</v>
      </c>
      <c r="I94" s="400"/>
      <c r="J94" s="400"/>
      <c r="K94" s="381">
        <v>18.89</v>
      </c>
      <c r="L94" s="400"/>
      <c r="M94" s="400"/>
      <c r="N94" s="400"/>
      <c r="O94" s="400"/>
    </row>
    <row r="95" spans="1:15" s="343" customFormat="1" ht="22.8" x14ac:dyDescent="0.4">
      <c r="A95" s="343" t="str">
        <f>[1]Hoja1!B6269</f>
        <v/>
      </c>
      <c r="B95" s="400" t="str">
        <f>[1]Hoja1!C6269</f>
        <v>0719</v>
      </c>
      <c r="C95" s="486" t="str">
        <f>[1]Hoja1!D6269</f>
        <v>47732</v>
      </c>
      <c r="D95" s="486">
        <f>[1]Hoja1!E6269</f>
        <v>290106</v>
      </c>
      <c r="E95" s="486">
        <f>[1]Hoja1!F6269</f>
        <v>31</v>
      </c>
      <c r="F95" s="412">
        <f>[1]Hoja1!G6269</f>
        <v>12.45</v>
      </c>
      <c r="G95" s="400">
        <v>72</v>
      </c>
      <c r="H95" s="381">
        <f t="shared" si="8"/>
        <v>896.4</v>
      </c>
      <c r="I95" s="400"/>
      <c r="J95" s="400"/>
      <c r="K95" s="381">
        <f>[1]Hoja1!I6269</f>
        <v>13.5</v>
      </c>
      <c r="L95" s="400"/>
      <c r="M95" s="400"/>
      <c r="N95" s="400"/>
      <c r="O95" s="400"/>
    </row>
    <row r="96" spans="1:15" s="343" customFormat="1" ht="22.8" x14ac:dyDescent="0.4">
      <c r="B96" s="400"/>
      <c r="C96" s="486"/>
      <c r="D96" s="486"/>
      <c r="E96" s="486"/>
      <c r="F96" s="412"/>
      <c r="G96" s="400"/>
      <c r="H96" s="381"/>
      <c r="I96" s="400"/>
      <c r="J96" s="400"/>
      <c r="K96" s="381"/>
      <c r="L96" s="400"/>
      <c r="M96" s="400"/>
      <c r="N96" s="400"/>
      <c r="O96" s="400"/>
    </row>
    <row r="97" spans="1:15" s="343" customFormat="1" ht="22.8" x14ac:dyDescent="0.4">
      <c r="A97" s="400" t="str">
        <f>[1]Hoja1!B6270</f>
        <v>0769</v>
      </c>
      <c r="B97" s="490" t="str">
        <f>[1]Hoja1!C6270</f>
        <v>Hematopan B-12</v>
      </c>
      <c r="C97" s="486" t="str">
        <f>[1]Hoja1!D6270</f>
        <v/>
      </c>
      <c r="D97" s="486"/>
      <c r="E97" s="486"/>
      <c r="F97" s="406">
        <f>GEOMEAN(F98:F109)</f>
        <v>14.430539775898213</v>
      </c>
      <c r="G97" s="386">
        <f>SUM(G98:G109)</f>
        <v>417</v>
      </c>
      <c r="H97" s="386">
        <f>SUM(H98:H109)</f>
        <v>5710.1</v>
      </c>
      <c r="I97" s="386">
        <f>(H97/($H$75)*100)</f>
        <v>8.0818920524405105</v>
      </c>
      <c r="J97" s="400"/>
      <c r="K97" s="406">
        <f>GEOMEAN(K98:K109)</f>
        <v>15.179963732157658</v>
      </c>
      <c r="L97" s="400"/>
      <c r="M97" s="400"/>
      <c r="N97" s="400"/>
      <c r="O97" s="400"/>
    </row>
    <row r="98" spans="1:15" s="343" customFormat="1" ht="22.8" x14ac:dyDescent="0.4">
      <c r="A98" s="343" t="str">
        <f>[1]Hoja1!B6271</f>
        <v/>
      </c>
      <c r="B98" s="400" t="str">
        <f>[1]Hoja1!C6271</f>
        <v>0705</v>
      </c>
      <c r="C98" s="486" t="str">
        <f>[1]Hoja1!D6271</f>
        <v>47732</v>
      </c>
      <c r="D98" s="486">
        <f>[1]Hoja1!E6271</f>
        <v>290106</v>
      </c>
      <c r="E98" s="486">
        <f>[1]Hoja1!F6271</f>
        <v>34</v>
      </c>
      <c r="F98" s="412">
        <f>[1]Hoja1!G6271</f>
        <v>17.5</v>
      </c>
      <c r="G98" s="400">
        <f>[1]Hoja1!H6271</f>
        <v>4</v>
      </c>
      <c r="H98" s="381">
        <f t="shared" ref="H98:H109" si="9">F98*G98</f>
        <v>70</v>
      </c>
      <c r="I98" s="400"/>
      <c r="J98" s="400"/>
      <c r="K98" s="381">
        <f>[1]Hoja1!I6271</f>
        <v>17.5</v>
      </c>
      <c r="L98" s="400"/>
      <c r="M98" s="400"/>
      <c r="N98" s="400"/>
      <c r="O98" s="400"/>
    </row>
    <row r="99" spans="1:15" s="343" customFormat="1" ht="22.8" x14ac:dyDescent="0.4">
      <c r="A99" s="343" t="str">
        <f>[1]Hoja1!B6272</f>
        <v/>
      </c>
      <c r="B99" s="400" t="str">
        <f>[1]Hoja1!C6272</f>
        <v>0706</v>
      </c>
      <c r="C99" s="486" t="str">
        <f>[1]Hoja1!D6272</f>
        <v>47732</v>
      </c>
      <c r="D99" s="486">
        <f>[1]Hoja1!E6272</f>
        <v>290106</v>
      </c>
      <c r="E99" s="486">
        <f>[1]Hoja1!F6272</f>
        <v>34</v>
      </c>
      <c r="F99" s="412">
        <f>[1]Hoja1!G6272</f>
        <v>15</v>
      </c>
      <c r="G99" s="400">
        <f>[1]Hoja1!H6272</f>
        <v>50</v>
      </c>
      <c r="H99" s="381">
        <f t="shared" si="9"/>
        <v>750</v>
      </c>
      <c r="I99" s="400"/>
      <c r="J99" s="400"/>
      <c r="K99" s="381">
        <f>[1]Hoja1!I6272</f>
        <v>15</v>
      </c>
      <c r="L99" s="400"/>
      <c r="M99" s="400"/>
      <c r="N99" s="400"/>
      <c r="O99" s="400"/>
    </row>
    <row r="100" spans="1:15" s="343" customFormat="1" ht="22.8" x14ac:dyDescent="0.4">
      <c r="A100" s="343" t="str">
        <f>[1]Hoja1!B6273</f>
        <v/>
      </c>
      <c r="B100" s="400" t="str">
        <f>[1]Hoja1!C6273</f>
        <v>0707</v>
      </c>
      <c r="C100" s="486" t="str">
        <f>[1]Hoja1!D6273</f>
        <v>47732</v>
      </c>
      <c r="D100" s="486">
        <f>[1]Hoja1!E6273</f>
        <v>290106</v>
      </c>
      <c r="E100" s="486">
        <f>[1]Hoja1!F6273</f>
        <v>34</v>
      </c>
      <c r="F100" s="412">
        <f>[1]Hoja1!G6273</f>
        <v>12.5</v>
      </c>
      <c r="G100" s="400">
        <f>[1]Hoja1!H6273</f>
        <v>95</v>
      </c>
      <c r="H100" s="381">
        <f t="shared" si="9"/>
        <v>1187.5</v>
      </c>
      <c r="I100" s="400"/>
      <c r="J100" s="400"/>
      <c r="K100" s="381">
        <f>[1]Hoja1!I6273</f>
        <v>15</v>
      </c>
      <c r="L100" s="400"/>
      <c r="M100" s="400"/>
      <c r="N100" s="400"/>
      <c r="O100" s="400"/>
    </row>
    <row r="101" spans="1:15" s="343" customFormat="1" ht="22.8" x14ac:dyDescent="0.4">
      <c r="A101" s="343" t="str">
        <f>[1]Hoja1!B6274</f>
        <v/>
      </c>
      <c r="B101" s="400" t="str">
        <f>[1]Hoja1!C6274</f>
        <v>0717</v>
      </c>
      <c r="C101" s="486" t="str">
        <f>[1]Hoja1!D6274</f>
        <v>47732</v>
      </c>
      <c r="D101" s="486">
        <f>[1]Hoja1!E6274</f>
        <v>290106</v>
      </c>
      <c r="E101" s="486">
        <f>[1]Hoja1!F6274</f>
        <v>34</v>
      </c>
      <c r="F101" s="412">
        <f>[1]Hoja1!G6274</f>
        <v>15</v>
      </c>
      <c r="G101" s="400">
        <v>50</v>
      </c>
      <c r="H101" s="381">
        <f t="shared" si="9"/>
        <v>750</v>
      </c>
      <c r="I101" s="400"/>
      <c r="J101" s="400"/>
      <c r="K101" s="381">
        <f>[1]Hoja1!I6274</f>
        <v>15</v>
      </c>
      <c r="L101" s="400"/>
      <c r="M101" s="400"/>
      <c r="N101" s="400"/>
      <c r="O101" s="400"/>
    </row>
    <row r="102" spans="1:15" s="343" customFormat="1" ht="22.8" x14ac:dyDescent="0.4">
      <c r="A102" s="343" t="str">
        <f>[1]Hoja1!B6275</f>
        <v/>
      </c>
      <c r="B102" s="400" t="str">
        <f>[1]Hoja1!C6275</f>
        <v>0719</v>
      </c>
      <c r="C102" s="486" t="str">
        <f>[1]Hoja1!D6275</f>
        <v>47732</v>
      </c>
      <c r="D102" s="486">
        <f>[1]Hoja1!E6275</f>
        <v>290106</v>
      </c>
      <c r="E102" s="486">
        <f>[1]Hoja1!F6275</f>
        <v>34</v>
      </c>
      <c r="F102" s="412">
        <f>[1]Hoja1!G6275</f>
        <v>10.56</v>
      </c>
      <c r="G102" s="400">
        <v>60</v>
      </c>
      <c r="H102" s="381">
        <f t="shared" si="9"/>
        <v>633.6</v>
      </c>
      <c r="I102" s="400"/>
      <c r="J102" s="400"/>
      <c r="K102" s="381">
        <f>[1]Hoja1!I6275</f>
        <v>11.75</v>
      </c>
      <c r="L102" s="400"/>
      <c r="M102" s="400"/>
      <c r="N102" s="400"/>
      <c r="O102" s="400"/>
    </row>
    <row r="103" spans="1:15" s="343" customFormat="1" ht="22.8" x14ac:dyDescent="0.4">
      <c r="A103" s="343" t="str">
        <f>[1]Hoja1!B6276</f>
        <v/>
      </c>
      <c r="B103" s="400" t="str">
        <f>[1]Hoja1!C6276</f>
        <v>0720</v>
      </c>
      <c r="C103" s="486" t="str">
        <f>[1]Hoja1!D6276</f>
        <v>47732</v>
      </c>
      <c r="D103" s="486">
        <f>[1]Hoja1!E6276</f>
        <v>290106</v>
      </c>
      <c r="E103" s="486">
        <f>[1]Hoja1!F6276</f>
        <v>34</v>
      </c>
      <c r="F103" s="412">
        <f>[1]Hoja1!G6276</f>
        <v>16.14</v>
      </c>
      <c r="G103" s="400">
        <v>61</v>
      </c>
      <c r="H103" s="381">
        <f t="shared" si="9"/>
        <v>984.54000000000008</v>
      </c>
      <c r="I103" s="400"/>
      <c r="J103" s="400"/>
      <c r="K103" s="381">
        <f>[1]Hoja1!I6276</f>
        <v>16.14</v>
      </c>
      <c r="L103" s="400"/>
      <c r="M103" s="400"/>
      <c r="N103" s="400"/>
      <c r="O103" s="400"/>
    </row>
    <row r="104" spans="1:15" s="343" customFormat="1" ht="22.8" x14ac:dyDescent="0.4">
      <c r="A104" s="343" t="str">
        <f>[1]Hoja1!B6277</f>
        <v/>
      </c>
      <c r="B104" s="400" t="str">
        <f>[1]Hoja1!C6277</f>
        <v>0730</v>
      </c>
      <c r="C104" s="486" t="str">
        <f>[1]Hoja1!D6277</f>
        <v>47732</v>
      </c>
      <c r="D104" s="486">
        <f>[1]Hoja1!E6277</f>
        <v>290106</v>
      </c>
      <c r="E104" s="486">
        <f>[1]Hoja1!F6277</f>
        <v>34</v>
      </c>
      <c r="F104" s="412">
        <f>[1]Hoja1!G6277</f>
        <v>12</v>
      </c>
      <c r="G104" s="400">
        <v>30</v>
      </c>
      <c r="H104" s="381">
        <f t="shared" si="9"/>
        <v>360</v>
      </c>
      <c r="I104" s="400"/>
      <c r="J104" s="400"/>
      <c r="K104" s="381">
        <f>[1]Hoja1!I6277</f>
        <v>12</v>
      </c>
      <c r="L104" s="400"/>
      <c r="M104" s="400"/>
      <c r="N104" s="400"/>
      <c r="O104" s="400"/>
    </row>
    <row r="105" spans="1:15" s="343" customFormat="1" ht="22.8" x14ac:dyDescent="0.4">
      <c r="A105" s="343" t="str">
        <f>[1]Hoja1!B6278</f>
        <v/>
      </c>
      <c r="B105" s="400" t="str">
        <f>[1]Hoja1!C6278</f>
        <v>0733</v>
      </c>
      <c r="C105" s="486" t="str">
        <f>[1]Hoja1!D6278</f>
        <v>47732</v>
      </c>
      <c r="D105" s="486">
        <f>[1]Hoja1!E6278</f>
        <v>290106</v>
      </c>
      <c r="E105" s="486">
        <f>[1]Hoja1!F6278</f>
        <v>34</v>
      </c>
      <c r="F105" s="412">
        <f>[1]Hoja1!G6278</f>
        <v>16.14</v>
      </c>
      <c r="G105" s="400">
        <v>4</v>
      </c>
      <c r="H105" s="381">
        <f t="shared" si="9"/>
        <v>64.56</v>
      </c>
      <c r="I105" s="400"/>
      <c r="J105" s="400"/>
      <c r="K105" s="381">
        <f>[1]Hoja1!I6278</f>
        <v>16.14</v>
      </c>
      <c r="L105" s="400"/>
      <c r="M105" s="400"/>
      <c r="N105" s="400"/>
      <c r="O105" s="400"/>
    </row>
    <row r="106" spans="1:15" s="343" customFormat="1" ht="22.8" x14ac:dyDescent="0.4">
      <c r="A106" s="343" t="str">
        <f>[1]Hoja1!B6279</f>
        <v/>
      </c>
      <c r="B106" s="400" t="str">
        <f>[1]Hoja1!C6279</f>
        <v>0739</v>
      </c>
      <c r="C106" s="486" t="str">
        <f>[1]Hoja1!D6279</f>
        <v>47732</v>
      </c>
      <c r="D106" s="486">
        <f>[1]Hoja1!E6279</f>
        <v>290106</v>
      </c>
      <c r="E106" s="486">
        <f>[1]Hoja1!F6279</f>
        <v>34</v>
      </c>
      <c r="F106" s="412">
        <v>15</v>
      </c>
      <c r="G106" s="400">
        <f>[1]Hoja1!H6279</f>
        <v>17</v>
      </c>
      <c r="H106" s="381">
        <f t="shared" si="9"/>
        <v>255</v>
      </c>
      <c r="I106" s="400"/>
      <c r="J106" s="400"/>
      <c r="K106" s="381">
        <v>15</v>
      </c>
      <c r="L106" s="400"/>
      <c r="M106" s="400"/>
      <c r="N106" s="400"/>
      <c r="O106" s="400"/>
    </row>
    <row r="107" spans="1:15" s="343" customFormat="1" ht="22.8" x14ac:dyDescent="0.4">
      <c r="A107" s="343" t="str">
        <f>[1]Hoja1!B6280</f>
        <v/>
      </c>
      <c r="B107" s="400" t="str">
        <f>[1]Hoja1!C6280</f>
        <v>0742</v>
      </c>
      <c r="C107" s="486" t="str">
        <f>[1]Hoja1!D6280</f>
        <v>47732</v>
      </c>
      <c r="D107" s="486">
        <f>[1]Hoja1!E6280</f>
        <v>290106</v>
      </c>
      <c r="E107" s="486">
        <f>[1]Hoja1!F6280</f>
        <v>34</v>
      </c>
      <c r="F107" s="412">
        <f>[1]Hoja1!G6280</f>
        <v>12</v>
      </c>
      <c r="G107" s="400">
        <f>[1]Hoja1!H6280</f>
        <v>24</v>
      </c>
      <c r="H107" s="381">
        <f t="shared" si="9"/>
        <v>288</v>
      </c>
      <c r="I107" s="400"/>
      <c r="J107" s="400"/>
      <c r="K107" s="381">
        <f>[1]Hoja1!I6280</f>
        <v>16.5</v>
      </c>
      <c r="L107" s="400"/>
      <c r="M107" s="400"/>
      <c r="N107" s="400"/>
      <c r="O107" s="400"/>
    </row>
    <row r="108" spans="1:15" s="343" customFormat="1" ht="22.8" x14ac:dyDescent="0.4">
      <c r="A108" s="343" t="str">
        <f>[1]Hoja1!B6281</f>
        <v/>
      </c>
      <c r="B108" s="400" t="str">
        <f>[1]Hoja1!C6281</f>
        <v>0743</v>
      </c>
      <c r="C108" s="486" t="str">
        <f>[1]Hoja1!D6281</f>
        <v>47732</v>
      </c>
      <c r="D108" s="486">
        <f>[1]Hoja1!E6281</f>
        <v>290106</v>
      </c>
      <c r="E108" s="486">
        <f>[1]Hoja1!F6281</f>
        <v>34</v>
      </c>
      <c r="F108" s="412">
        <v>16.45</v>
      </c>
      <c r="G108" s="400">
        <f>[1]Hoja1!H6281</f>
        <v>12</v>
      </c>
      <c r="H108" s="381">
        <f t="shared" si="9"/>
        <v>197.39999999999998</v>
      </c>
      <c r="I108" s="400"/>
      <c r="J108" s="400"/>
      <c r="K108" s="381">
        <v>16.45</v>
      </c>
      <c r="L108" s="400"/>
      <c r="M108" s="400"/>
      <c r="N108" s="400"/>
      <c r="O108" s="400"/>
    </row>
    <row r="109" spans="1:15" s="343" customFormat="1" ht="22.8" x14ac:dyDescent="0.4">
      <c r="A109" s="343" t="str">
        <f>[1]Hoja1!B6282</f>
        <v/>
      </c>
      <c r="B109" s="400" t="str">
        <f>[1]Hoja1!C6282</f>
        <v>0744</v>
      </c>
      <c r="C109" s="486" t="str">
        <f>[1]Hoja1!D6282</f>
        <v>47732</v>
      </c>
      <c r="D109" s="486">
        <f>[1]Hoja1!E6282</f>
        <v>290106</v>
      </c>
      <c r="E109" s="486">
        <f>[1]Hoja1!F6282</f>
        <v>34</v>
      </c>
      <c r="F109" s="412">
        <f>[1]Hoja1!G6282</f>
        <v>16.95</v>
      </c>
      <c r="G109" s="400">
        <f>[1]Hoja1!H6282</f>
        <v>10</v>
      </c>
      <c r="H109" s="381">
        <f t="shared" si="9"/>
        <v>169.5</v>
      </c>
      <c r="I109" s="400"/>
      <c r="J109" s="400"/>
      <c r="K109" s="381">
        <f>[1]Hoja1!I6282</f>
        <v>16.95</v>
      </c>
      <c r="L109" s="400"/>
      <c r="M109" s="400"/>
      <c r="N109" s="400"/>
      <c r="O109" s="400"/>
    </row>
    <row r="110" spans="1:15" s="343" customFormat="1" ht="22.8" x14ac:dyDescent="0.4">
      <c r="B110" s="400"/>
      <c r="C110" s="486"/>
      <c r="D110" s="486"/>
      <c r="E110" s="486"/>
      <c r="F110" s="412"/>
      <c r="G110" s="400"/>
      <c r="H110" s="381"/>
      <c r="I110" s="400"/>
      <c r="J110" s="400"/>
      <c r="K110" s="381"/>
      <c r="L110" s="400"/>
      <c r="M110" s="400"/>
      <c r="N110" s="400"/>
      <c r="O110" s="400"/>
    </row>
    <row r="111" spans="1:15" s="343" customFormat="1" ht="22.8" x14ac:dyDescent="0.4">
      <c r="A111" s="400" t="str">
        <f>[1]Hoja1!B6283</f>
        <v>0770</v>
      </c>
      <c r="B111" s="490" t="str">
        <f>[1]Hoja1!C6283</f>
        <v>Vigantol</v>
      </c>
      <c r="C111" s="486" t="str">
        <f>[1]Hoja1!D6283</f>
        <v/>
      </c>
      <c r="D111" s="486"/>
      <c r="E111" s="486"/>
      <c r="F111" s="406">
        <f>GEOMEAN(F112:F113)</f>
        <v>19.96</v>
      </c>
      <c r="G111" s="386">
        <f>SUM(G112:G113)</f>
        <v>5</v>
      </c>
      <c r="H111" s="386">
        <f>SUM(H112:H113)</f>
        <v>99.800000000000011</v>
      </c>
      <c r="I111" s="386">
        <f>(H111/($H$75)*100)</f>
        <v>0.14125371304067583</v>
      </c>
      <c r="J111" s="400"/>
      <c r="K111" s="406">
        <f>GEOMEAN(K112:K113)</f>
        <v>19.96</v>
      </c>
      <c r="L111" s="400"/>
      <c r="M111" s="400"/>
      <c r="N111" s="400"/>
      <c r="O111" s="400"/>
    </row>
    <row r="112" spans="1:15" s="343" customFormat="1" ht="22.8" x14ac:dyDescent="0.4">
      <c r="A112" s="343" t="str">
        <f>[1]Hoja1!B6284</f>
        <v/>
      </c>
      <c r="B112" s="400" t="str">
        <f>[1]Hoja1!C6284</f>
        <v>0720</v>
      </c>
      <c r="C112" s="486" t="str">
        <f>[1]Hoja1!D6284</f>
        <v>47732</v>
      </c>
      <c r="D112" s="486">
        <f>[1]Hoja1!E6284</f>
        <v>290106</v>
      </c>
      <c r="E112" s="486">
        <f>[1]Hoja1!F6284</f>
        <v>31</v>
      </c>
      <c r="F112" s="412">
        <f>[1]Hoja1!G6284</f>
        <v>19.96</v>
      </c>
      <c r="G112" s="400">
        <v>3</v>
      </c>
      <c r="H112" s="381">
        <f t="shared" ref="H112:H113" si="10">F112*G112</f>
        <v>59.88</v>
      </c>
      <c r="I112" s="400"/>
      <c r="J112" s="400"/>
      <c r="K112" s="381">
        <f>[1]Hoja1!I6284</f>
        <v>19.96</v>
      </c>
      <c r="L112" s="400"/>
      <c r="M112" s="400"/>
      <c r="N112" s="400"/>
      <c r="O112" s="400"/>
    </row>
    <row r="113" spans="1:15" s="343" customFormat="1" ht="22.8" x14ac:dyDescent="0.4">
      <c r="B113" s="400" t="str">
        <f>[1]Hoja1!C6285</f>
        <v>0733</v>
      </c>
      <c r="C113" s="486" t="str">
        <f>[1]Hoja1!D6285</f>
        <v>47732</v>
      </c>
      <c r="D113" s="486">
        <f>[1]Hoja1!E6285</f>
        <v>290106</v>
      </c>
      <c r="E113" s="486">
        <f>[1]Hoja1!F6285</f>
        <v>31</v>
      </c>
      <c r="F113" s="412">
        <f>[1]Hoja1!G6285</f>
        <v>19.96</v>
      </c>
      <c r="G113" s="400">
        <v>2</v>
      </c>
      <c r="H113" s="381">
        <f t="shared" si="10"/>
        <v>39.92</v>
      </c>
      <c r="I113" s="400"/>
      <c r="J113" s="400"/>
      <c r="K113" s="381">
        <f>[1]Hoja1!I6285</f>
        <v>19.96</v>
      </c>
      <c r="L113" s="400"/>
      <c r="M113" s="400"/>
      <c r="N113" s="400"/>
      <c r="O113" s="400"/>
    </row>
    <row r="114" spans="1:15" s="343" customFormat="1" ht="22.8" x14ac:dyDescent="0.4">
      <c r="B114" s="400"/>
      <c r="C114" s="486"/>
      <c r="D114" s="486"/>
      <c r="E114" s="486"/>
      <c r="F114" s="412"/>
      <c r="G114" s="400"/>
      <c r="H114" s="381"/>
      <c r="I114" s="400"/>
      <c r="J114" s="400"/>
      <c r="K114" s="381"/>
      <c r="L114" s="400"/>
      <c r="M114" s="400"/>
      <c r="N114" s="400"/>
      <c r="O114" s="400"/>
    </row>
    <row r="115" spans="1:15" s="343" customFormat="1" ht="22.8" x14ac:dyDescent="0.4">
      <c r="A115" s="400" t="str">
        <f>[1]Hoja1!B6286</f>
        <v>0771</v>
      </c>
      <c r="B115" s="490" t="str">
        <f>[1]Hoja1!C6286</f>
        <v>Crecibol</v>
      </c>
      <c r="C115" s="486" t="str">
        <f>[1]Hoja1!D6286</f>
        <v/>
      </c>
      <c r="D115" s="486"/>
      <c r="E115" s="486"/>
      <c r="F115" s="406">
        <f>GEOMEAN(F116)</f>
        <v>11.5</v>
      </c>
      <c r="G115" s="386">
        <f>SUM(G116:G128)</f>
        <v>10740</v>
      </c>
      <c r="H115" s="386">
        <f>SUM(H116:H128)</f>
        <v>58793.8</v>
      </c>
      <c r="I115" s="386">
        <f>(H115/($H$75)*100)</f>
        <v>83.214855248205268</v>
      </c>
      <c r="J115" s="400"/>
      <c r="K115" s="406">
        <f>GEOMEAN(K116)</f>
        <v>11.5</v>
      </c>
      <c r="L115" s="400"/>
      <c r="M115" s="400"/>
      <c r="N115" s="400"/>
      <c r="O115" s="400"/>
    </row>
    <row r="116" spans="1:15" s="343" customFormat="1" ht="22.8" x14ac:dyDescent="0.4">
      <c r="A116" s="343" t="str">
        <f>[1]Hoja1!B6287</f>
        <v/>
      </c>
      <c r="B116" s="400" t="str">
        <f>[1]Hoja1!C6287</f>
        <v>0706</v>
      </c>
      <c r="C116" s="486" t="str">
        <f>[1]Hoja1!D6287</f>
        <v>47732</v>
      </c>
      <c r="D116" s="486">
        <f>[1]Hoja1!E6287</f>
        <v>290106</v>
      </c>
      <c r="E116" s="486">
        <f>[1]Hoja1!F6287</f>
        <v>34</v>
      </c>
      <c r="F116" s="412">
        <f>[1]Hoja1!G6287</f>
        <v>11.5</v>
      </c>
      <c r="G116" s="400">
        <f>[1]Hoja1!H6287</f>
        <v>40</v>
      </c>
      <c r="H116" s="381">
        <f t="shared" ref="H116" si="11">F116*G116</f>
        <v>460</v>
      </c>
      <c r="I116" s="400"/>
      <c r="J116" s="400"/>
      <c r="K116" s="381">
        <f>[1]Hoja1!I6287</f>
        <v>11.5</v>
      </c>
      <c r="L116" s="400"/>
      <c r="M116" s="400"/>
      <c r="N116" s="400"/>
      <c r="O116" s="400"/>
    </row>
    <row r="117" spans="1:15" s="343" customFormat="1" ht="22.8" x14ac:dyDescent="0.4">
      <c r="B117" s="400"/>
      <c r="C117" s="486"/>
      <c r="D117" s="486"/>
      <c r="E117" s="486"/>
      <c r="F117" s="412"/>
      <c r="G117" s="400"/>
      <c r="H117" s="381"/>
      <c r="I117" s="400"/>
      <c r="J117" s="400"/>
      <c r="K117" s="381"/>
      <c r="L117" s="400"/>
      <c r="M117" s="400"/>
      <c r="N117" s="400"/>
      <c r="O117" s="400"/>
    </row>
    <row r="118" spans="1:15" s="343" customFormat="1" ht="22.8" x14ac:dyDescent="0.4">
      <c r="A118" s="400" t="str">
        <f>[1]Hoja1!B6288</f>
        <v>0775</v>
      </c>
      <c r="B118" s="490" t="str">
        <f>[1]Hoja1!C6288</f>
        <v>Univit A D3 E</v>
      </c>
      <c r="C118" s="486" t="str">
        <f>[1]Hoja1!D6288</f>
        <v/>
      </c>
      <c r="D118" s="486"/>
      <c r="E118" s="486"/>
      <c r="F118" s="406">
        <f>GEOMEAN(F119:F120)</f>
        <v>5.6748568263877806</v>
      </c>
      <c r="G118" s="386">
        <f>SUM(G119:G120)</f>
        <v>51</v>
      </c>
      <c r="H118" s="386">
        <f>SUM(H119:H120)</f>
        <v>293.89</v>
      </c>
      <c r="I118" s="386">
        <f>(H118/($H$75)*100)</f>
        <v>0.41596246217960131</v>
      </c>
      <c r="J118" s="400"/>
      <c r="K118" s="406">
        <f>GEOMEAN(K119:K120)</f>
        <v>5.9042357676502046</v>
      </c>
      <c r="L118" s="400"/>
      <c r="M118" s="400"/>
      <c r="N118" s="400"/>
      <c r="O118" s="400"/>
    </row>
    <row r="119" spans="1:15" s="343" customFormat="1" ht="22.8" x14ac:dyDescent="0.4">
      <c r="A119" s="343" t="str">
        <f>[1]Hoja1!B6289</f>
        <v/>
      </c>
      <c r="B119" s="400" t="str">
        <f>[1]Hoja1!C6289</f>
        <v>0719</v>
      </c>
      <c r="C119" s="486" t="str">
        <f>[1]Hoja1!D6289</f>
        <v>47732</v>
      </c>
      <c r="D119" s="486">
        <f>[1]Hoja1!E6289</f>
        <v>290106</v>
      </c>
      <c r="E119" s="486">
        <f>[1]Hoja1!F6289</f>
        <v>31</v>
      </c>
      <c r="F119" s="412">
        <f>[1]Hoja1!G6289</f>
        <v>4.8499999999999996</v>
      </c>
      <c r="G119" s="400">
        <v>25</v>
      </c>
      <c r="H119" s="381">
        <f t="shared" ref="H119:H120" si="12">F119*G119</f>
        <v>121.24999999999999</v>
      </c>
      <c r="I119" s="400"/>
      <c r="J119" s="400"/>
      <c r="K119" s="381">
        <f>[1]Hoja1!I6289</f>
        <v>5.25</v>
      </c>
      <c r="L119" s="400"/>
      <c r="M119" s="400"/>
      <c r="N119" s="400"/>
      <c r="O119" s="400"/>
    </row>
    <row r="120" spans="1:15" s="343" customFormat="1" ht="22.8" x14ac:dyDescent="0.4">
      <c r="A120" s="343" t="str">
        <f>[1]Hoja1!B6290</f>
        <v/>
      </c>
      <c r="B120" s="400" t="str">
        <f>[1]Hoja1!C6290</f>
        <v>0720</v>
      </c>
      <c r="C120" s="486" t="str">
        <f>[1]Hoja1!D6290</f>
        <v>47732</v>
      </c>
      <c r="D120" s="486">
        <f>[1]Hoja1!E6290</f>
        <v>290106</v>
      </c>
      <c r="E120" s="486">
        <f>[1]Hoja1!F6290</f>
        <v>31</v>
      </c>
      <c r="F120" s="412">
        <f>[1]Hoja1!G6290</f>
        <v>6.64</v>
      </c>
      <c r="G120" s="400">
        <v>26</v>
      </c>
      <c r="H120" s="381">
        <f t="shared" si="12"/>
        <v>172.64</v>
      </c>
      <c r="I120" s="400"/>
      <c r="J120" s="400"/>
      <c r="K120" s="381">
        <f>[1]Hoja1!I6290</f>
        <v>6.64</v>
      </c>
      <c r="L120" s="400"/>
      <c r="M120" s="400"/>
      <c r="N120" s="400"/>
      <c r="O120" s="400"/>
    </row>
    <row r="121" spans="1:15" s="343" customFormat="1" ht="22.8" x14ac:dyDescent="0.4">
      <c r="B121" s="400"/>
      <c r="C121" s="486"/>
      <c r="D121" s="486"/>
      <c r="E121" s="486"/>
      <c r="F121" s="412"/>
      <c r="G121" s="400"/>
      <c r="H121" s="381"/>
      <c r="I121" s="400"/>
      <c r="J121" s="400"/>
      <c r="K121" s="381"/>
      <c r="L121" s="400"/>
      <c r="M121" s="400"/>
      <c r="N121" s="400"/>
      <c r="O121" s="400"/>
    </row>
    <row r="122" spans="1:15" s="343" customFormat="1" ht="22.8" x14ac:dyDescent="0.4">
      <c r="A122" s="400" t="str">
        <f>[1]Hoja1!B6291</f>
        <v>0776</v>
      </c>
      <c r="B122" s="490" t="str">
        <f>[1]Hoja1!C6291</f>
        <v>Equilibium</v>
      </c>
      <c r="C122" s="486" t="str">
        <f>[1]Hoja1!D6291</f>
        <v/>
      </c>
      <c r="D122" s="486"/>
      <c r="E122" s="486"/>
      <c r="F122" s="406">
        <f>GEOMEAN(F123:F124)</f>
        <v>11.905880899790658</v>
      </c>
      <c r="G122" s="386">
        <f>SUM(G123:G124)</f>
        <v>26</v>
      </c>
      <c r="H122" s="386">
        <f>SUM(H123:H124)</f>
        <v>300.60000000000002</v>
      </c>
      <c r="I122" s="386">
        <f>(H122/($H$75)*100)</f>
        <v>0.42545958056139432</v>
      </c>
      <c r="J122" s="400"/>
      <c r="K122" s="406">
        <f>GEOMEAN(K123:K124)</f>
        <v>11.905880899790658</v>
      </c>
      <c r="L122" s="400"/>
      <c r="M122" s="400"/>
      <c r="N122" s="400"/>
      <c r="O122" s="400"/>
    </row>
    <row r="123" spans="1:15" s="343" customFormat="1" ht="22.8" x14ac:dyDescent="0.4">
      <c r="A123" s="343" t="str">
        <f>[1]Hoja1!B6292</f>
        <v/>
      </c>
      <c r="B123" s="400" t="str">
        <f>[1]Hoja1!C6292</f>
        <v>0705</v>
      </c>
      <c r="C123" s="486" t="str">
        <f>[1]Hoja1!D6292</f>
        <v>47732</v>
      </c>
      <c r="D123" s="486">
        <f>[1]Hoja1!E6292</f>
        <v>290106</v>
      </c>
      <c r="E123" s="486">
        <f>[1]Hoja1!F6292</f>
        <v>10</v>
      </c>
      <c r="F123" s="412">
        <f>[1]Hoja1!G6292</f>
        <v>12.6</v>
      </c>
      <c r="G123" s="400">
        <f>[1]Hoja1!H6292</f>
        <v>6</v>
      </c>
      <c r="H123" s="381">
        <f t="shared" ref="H123:H124" si="13">F123*G123</f>
        <v>75.599999999999994</v>
      </c>
      <c r="I123" s="400"/>
      <c r="J123" s="400"/>
      <c r="K123" s="381">
        <f>[1]Hoja1!I6292</f>
        <v>12.6</v>
      </c>
      <c r="L123" s="400"/>
      <c r="M123" s="400"/>
      <c r="N123" s="400"/>
      <c r="O123" s="400"/>
    </row>
    <row r="124" spans="1:15" s="343" customFormat="1" ht="22.8" x14ac:dyDescent="0.4">
      <c r="A124" s="343" t="str">
        <f>[1]Hoja1!B6293</f>
        <v/>
      </c>
      <c r="B124" s="400" t="str">
        <f>[1]Hoja1!C6293</f>
        <v>0709</v>
      </c>
      <c r="C124" s="486" t="str">
        <f>[1]Hoja1!D6293</f>
        <v>47732</v>
      </c>
      <c r="D124" s="486">
        <f>[1]Hoja1!E6293</f>
        <v>290106</v>
      </c>
      <c r="E124" s="486">
        <f>[1]Hoja1!F6293</f>
        <v>10</v>
      </c>
      <c r="F124" s="412">
        <f>[1]Hoja1!G6293</f>
        <v>11.25</v>
      </c>
      <c r="G124" s="400">
        <f>[1]Hoja1!H6293</f>
        <v>20</v>
      </c>
      <c r="H124" s="381">
        <f t="shared" si="13"/>
        <v>225</v>
      </c>
      <c r="I124" s="400"/>
      <c r="J124" s="400"/>
      <c r="K124" s="381">
        <f>[1]Hoja1!I6293</f>
        <v>11.25</v>
      </c>
      <c r="L124" s="400"/>
      <c r="M124" s="400"/>
      <c r="N124" s="400"/>
      <c r="O124" s="400"/>
    </row>
    <row r="125" spans="1:15" s="343" customFormat="1" ht="22.8" x14ac:dyDescent="0.4">
      <c r="B125" s="400"/>
      <c r="C125" s="486"/>
      <c r="D125" s="486"/>
      <c r="E125" s="486"/>
      <c r="F125" s="412"/>
      <c r="G125" s="400"/>
      <c r="H125" s="381"/>
      <c r="I125" s="400"/>
      <c r="J125" s="400"/>
      <c r="K125" s="381"/>
      <c r="L125" s="400"/>
      <c r="M125" s="400"/>
      <c r="N125" s="400"/>
      <c r="O125" s="400"/>
    </row>
    <row r="126" spans="1:15" s="343" customFormat="1" ht="22.8" x14ac:dyDescent="0.4">
      <c r="B126" s="496" t="s">
        <v>286</v>
      </c>
      <c r="C126" s="518"/>
      <c r="D126" s="518"/>
      <c r="E126" s="518"/>
      <c r="F126" s="406">
        <f>GEOMEAN(F131:F132,F135:F140,F143,F146:F147,F150:F154,F157:F165,F168,F173:F174,F177,F182:F184,F187:F193,F196:F203,F206:F219,F222,F225:F237,F240:F245,F248:F249,F254:F261,F264:F267,F272,F275:F277)</f>
        <v>5.727201621785432</v>
      </c>
      <c r="G126" s="406">
        <f>G128+G170+G179+G251+G269</f>
        <v>8289</v>
      </c>
      <c r="H126" s="406">
        <f>H128+H170+H179+H251+H269</f>
        <v>43695.619999999995</v>
      </c>
      <c r="I126" s="386">
        <f>(H126/($H$8)*100)</f>
        <v>33.215428281006062</v>
      </c>
      <c r="J126" s="407"/>
      <c r="K126" s="406">
        <f>GEOMEAN(K131:K132,K135:K140,K143,K146:K147,K150:K154,K157:K165,K168,K173:K174,K177,K182:K184,K187:K193,K196:K203,K206:K219,K222,K225:K237,K240:K245,K248:K249,K254:K261,K264:K267,K272,K275:K277)</f>
        <v>5.9962604065470702</v>
      </c>
      <c r="L126" s="407"/>
      <c r="M126" s="400"/>
      <c r="N126" s="400"/>
      <c r="O126" s="400"/>
    </row>
    <row r="127" spans="1:15" s="343" customFormat="1" ht="22.8" x14ac:dyDescent="0.4">
      <c r="B127" s="400"/>
      <c r="C127" s="486"/>
      <c r="D127" s="486"/>
      <c r="E127" s="486"/>
      <c r="F127" s="412"/>
      <c r="G127" s="400"/>
      <c r="H127" s="381"/>
      <c r="I127" s="400"/>
      <c r="J127" s="400"/>
      <c r="K127" s="381"/>
      <c r="L127" s="400"/>
      <c r="M127" s="400"/>
      <c r="N127" s="400"/>
      <c r="O127" s="400"/>
    </row>
    <row r="128" spans="1:15" s="343" customFormat="1" ht="22.8" x14ac:dyDescent="0.4">
      <c r="B128" s="524" t="s">
        <v>36</v>
      </c>
      <c r="C128" s="520"/>
      <c r="D128" s="520"/>
      <c r="E128" s="520"/>
      <c r="F128" s="521">
        <f>GEOMEAN(F131:F132,F135:F140,F143,F146:F147,F150:F154,F157:F165,F168)</f>
        <v>5.5658464273517998</v>
      </c>
      <c r="G128" s="522">
        <f>SUM(G130+G134+G142+G145+G149+G156+G167)</f>
        <v>2257</v>
      </c>
      <c r="H128" s="522">
        <f>SUM(H130+H134+H142+H145+H149+H156+H167)</f>
        <v>13449.2</v>
      </c>
      <c r="I128" s="522">
        <f>(H128/($H$126)*100)</f>
        <v>30.779286344947167</v>
      </c>
      <c r="J128" s="523"/>
      <c r="K128" s="521">
        <f>GEOMEAN(K131:K132,K135:K140,K143,K146:K147,K150:K154,K157:K165,K168)</f>
        <v>6.3395505715595846</v>
      </c>
      <c r="L128" s="400"/>
      <c r="M128" s="400"/>
      <c r="N128" s="400"/>
      <c r="O128" s="400"/>
    </row>
    <row r="129" spans="1:15" s="105" customFormat="1" ht="22.8" x14ac:dyDescent="0.4">
      <c r="A129" s="273" t="s">
        <v>18</v>
      </c>
      <c r="B129" s="400"/>
      <c r="C129" s="400"/>
      <c r="D129" s="400"/>
      <c r="E129" s="400"/>
      <c r="F129" s="412"/>
      <c r="G129" s="400"/>
      <c r="H129" s="400"/>
      <c r="I129" s="400"/>
      <c r="J129" s="400"/>
      <c r="K129" s="412"/>
      <c r="L129" s="400"/>
      <c r="M129" s="400"/>
      <c r="N129" s="400"/>
      <c r="O129" s="400"/>
    </row>
    <row r="130" spans="1:15" s="105" customFormat="1" ht="30" customHeight="1" x14ac:dyDescent="0.4">
      <c r="A130" s="381">
        <v>607</v>
      </c>
      <c r="B130" s="490" t="str">
        <f>[1]Hoja1!C6092</f>
        <v>Reflaxiven</v>
      </c>
      <c r="C130" s="400" t="str">
        <f>[1]Hoja1!D6092</f>
        <v/>
      </c>
      <c r="D130" s="400"/>
      <c r="E130" s="400"/>
      <c r="F130" s="406">
        <f>GEOMEAN(F131:F132)</f>
        <v>1.9663417810746939</v>
      </c>
      <c r="G130" s="386">
        <f>SUM(G131:G132)</f>
        <v>227</v>
      </c>
      <c r="H130" s="386">
        <f>SUM(H131:H132)</f>
        <v>440.83</v>
      </c>
      <c r="I130" s="386">
        <f>(H130/($H$128)*100)</f>
        <v>3.2777414269993752</v>
      </c>
      <c r="J130" s="400"/>
      <c r="K130" s="406">
        <f>GEOMEAN(K131:K132)</f>
        <v>2.09</v>
      </c>
      <c r="L130" s="400"/>
      <c r="M130" s="400"/>
      <c r="N130" s="400"/>
      <c r="O130" s="400"/>
    </row>
    <row r="131" spans="1:15" s="105" customFormat="1" ht="22.8" x14ac:dyDescent="0.4">
      <c r="A131" s="273" t="str">
        <f>[1]Hoja1!B6093</f>
        <v/>
      </c>
      <c r="B131" s="400" t="str">
        <f>[1]Hoja1!C6093</f>
        <v>0709</v>
      </c>
      <c r="C131" s="400" t="str">
        <f>[1]Hoja1!D6093</f>
        <v>47732</v>
      </c>
      <c r="D131" s="400">
        <f>[1]Hoja1!E6093</f>
        <v>290114</v>
      </c>
      <c r="E131" s="400">
        <f>[1]Hoja1!F6093</f>
        <v>35</v>
      </c>
      <c r="F131" s="412">
        <f>[1]Hoja1!G6093</f>
        <v>1.85</v>
      </c>
      <c r="G131" s="400">
        <f>[1]Hoja1!H6093</f>
        <v>140</v>
      </c>
      <c r="H131" s="381">
        <f t="shared" ref="H131:H132" si="14">F131*G131</f>
        <v>259</v>
      </c>
      <c r="I131" s="400"/>
      <c r="J131" s="400"/>
      <c r="K131" s="400">
        <f>[1]Hoja1!I6093</f>
        <v>2.09</v>
      </c>
      <c r="L131" s="400"/>
      <c r="M131" s="400"/>
      <c r="N131" s="400"/>
      <c r="O131" s="400"/>
    </row>
    <row r="132" spans="1:15" s="105" customFormat="1" ht="22.8" x14ac:dyDescent="0.4">
      <c r="A132" s="273" t="str">
        <f>[1]Hoja1!B6094</f>
        <v/>
      </c>
      <c r="B132" s="400" t="str">
        <f>[1]Hoja1!C6094</f>
        <v>0739</v>
      </c>
      <c r="C132" s="400" t="str">
        <f>[1]Hoja1!D6094</f>
        <v>47732</v>
      </c>
      <c r="D132" s="400">
        <f>[1]Hoja1!E6094</f>
        <v>290114</v>
      </c>
      <c r="E132" s="400">
        <f>[1]Hoja1!F6094</f>
        <v>35</v>
      </c>
      <c r="F132" s="412">
        <f>[1]Hoja1!G6094</f>
        <v>2.09</v>
      </c>
      <c r="G132" s="400">
        <f>[1]Hoja1!H6094</f>
        <v>87</v>
      </c>
      <c r="H132" s="381">
        <f t="shared" si="14"/>
        <v>181.82999999999998</v>
      </c>
      <c r="I132" s="400"/>
      <c r="J132" s="400"/>
      <c r="K132" s="400">
        <f>[1]Hoja1!I6094</f>
        <v>2.09</v>
      </c>
      <c r="L132" s="400"/>
      <c r="M132" s="400"/>
      <c r="N132" s="400"/>
      <c r="O132" s="400"/>
    </row>
    <row r="133" spans="1:15" s="105" customFormat="1" ht="22.8" x14ac:dyDescent="0.4">
      <c r="A133" s="273" t="s">
        <v>18</v>
      </c>
      <c r="B133" s="400"/>
      <c r="C133" s="400"/>
      <c r="D133" s="400"/>
      <c r="E133" s="400"/>
      <c r="F133" s="412"/>
      <c r="G133" s="400"/>
      <c r="H133" s="400"/>
      <c r="I133" s="400"/>
      <c r="J133" s="400"/>
      <c r="K133" s="412"/>
      <c r="L133" s="400"/>
      <c r="M133" s="400"/>
      <c r="N133" s="400"/>
      <c r="O133" s="400"/>
    </row>
    <row r="134" spans="1:15" s="103" customFormat="1" ht="30" customHeight="1" x14ac:dyDescent="0.4">
      <c r="A134" s="381">
        <v>608</v>
      </c>
      <c r="B134" s="490" t="str">
        <f>[1]Hoja1!C6095</f>
        <v>Penicilina</v>
      </c>
      <c r="C134" s="400" t="str">
        <f>[1]Hoja1!D6095</f>
        <v/>
      </c>
      <c r="D134" s="400"/>
      <c r="E134" s="400"/>
      <c r="F134" s="406">
        <f>GEOMEAN(F135:F140)</f>
        <v>4.6339959768187411</v>
      </c>
      <c r="G134" s="386">
        <f>SUM(G135:G136)</f>
        <v>316</v>
      </c>
      <c r="H134" s="386">
        <f>SUM(H135:H136)</f>
        <v>1483.6</v>
      </c>
      <c r="I134" s="386">
        <f>(H134/($H$128)*100)</f>
        <v>11.031139398625939</v>
      </c>
      <c r="J134" s="400"/>
      <c r="K134" s="406">
        <f>GEOMEAN(K135:K140)</f>
        <v>4.7868400374602098</v>
      </c>
      <c r="L134" s="400"/>
      <c r="M134" s="400"/>
      <c r="N134" s="400"/>
      <c r="O134" s="400"/>
    </row>
    <row r="135" spans="1:15" s="103" customFormat="1" ht="22.8" x14ac:dyDescent="0.4">
      <c r="A135" s="273" t="str">
        <f>[1]Hoja1!B6096</f>
        <v/>
      </c>
      <c r="B135" s="400" t="str">
        <f>[1]Hoja1!C6096</f>
        <v>0710</v>
      </c>
      <c r="C135" s="400" t="str">
        <f>[1]Hoja1!D6096</f>
        <v>47732</v>
      </c>
      <c r="D135" s="400">
        <f>[1]Hoja1!E6096</f>
        <v>290114</v>
      </c>
      <c r="E135" s="400">
        <f>[1]Hoja1!F6096</f>
        <v>35</v>
      </c>
      <c r="F135" s="412">
        <f>[1]Hoja1!G6096</f>
        <v>1.9</v>
      </c>
      <c r="G135" s="400">
        <v>60</v>
      </c>
      <c r="H135" s="381">
        <f t="shared" ref="H135:H140" si="15">F135*G135</f>
        <v>114</v>
      </c>
      <c r="I135" s="400"/>
      <c r="J135" s="400"/>
      <c r="K135" s="400">
        <f>[1]Hoja1!I6096</f>
        <v>1.9</v>
      </c>
      <c r="L135" s="400"/>
      <c r="M135" s="400"/>
      <c r="N135" s="400"/>
      <c r="O135" s="400"/>
    </row>
    <row r="136" spans="1:15" s="103" customFormat="1" ht="22.8" x14ac:dyDescent="0.4">
      <c r="A136" s="273" t="str">
        <f>[1]Hoja1!B6097</f>
        <v/>
      </c>
      <c r="B136" s="400" t="str">
        <f>[1]Hoja1!C6097</f>
        <v>0719</v>
      </c>
      <c r="C136" s="400" t="str">
        <f>[1]Hoja1!D6097</f>
        <v>47732</v>
      </c>
      <c r="D136" s="400">
        <f>[1]Hoja1!E6097</f>
        <v>290114</v>
      </c>
      <c r="E136" s="400">
        <f>[1]Hoja1!F6097</f>
        <v>35</v>
      </c>
      <c r="F136" s="412">
        <f>[1]Hoja1!G6097</f>
        <v>5.35</v>
      </c>
      <c r="G136" s="400">
        <v>256</v>
      </c>
      <c r="H136" s="381">
        <f t="shared" si="15"/>
        <v>1369.6</v>
      </c>
      <c r="I136" s="400"/>
      <c r="J136" s="400"/>
      <c r="K136" s="400">
        <f>[1]Hoja1!I6097</f>
        <v>6.5</v>
      </c>
      <c r="L136" s="400"/>
      <c r="M136" s="400"/>
      <c r="N136" s="400"/>
      <c r="O136" s="400"/>
    </row>
    <row r="137" spans="1:15" s="272" customFormat="1" ht="22.8" x14ac:dyDescent="0.4">
      <c r="A137" s="273" t="str">
        <f>[1]Hoja1!B6098</f>
        <v/>
      </c>
      <c r="B137" s="400" t="str">
        <f>[1]Hoja1!C6098</f>
        <v>0720</v>
      </c>
      <c r="C137" s="400" t="str">
        <f>[1]Hoja1!D6098</f>
        <v>47732</v>
      </c>
      <c r="D137" s="400">
        <f>[1]Hoja1!E6098</f>
        <v>290114</v>
      </c>
      <c r="E137" s="400">
        <f>[1]Hoja1!F6098</f>
        <v>35</v>
      </c>
      <c r="F137" s="412">
        <f>[1]Hoja1!G6098</f>
        <v>4.5</v>
      </c>
      <c r="G137" s="400">
        <v>251</v>
      </c>
      <c r="H137" s="381">
        <f t="shared" si="15"/>
        <v>1129.5</v>
      </c>
      <c r="I137" s="400"/>
      <c r="J137" s="400"/>
      <c r="K137" s="400">
        <f>[1]Hoja1!I6098</f>
        <v>4.5</v>
      </c>
      <c r="L137" s="400"/>
      <c r="M137" s="400"/>
      <c r="N137" s="400"/>
      <c r="O137" s="400"/>
    </row>
    <row r="138" spans="1:15" s="272" customFormat="1" ht="22.8" x14ac:dyDescent="0.4">
      <c r="A138" s="273" t="str">
        <f>[1]Hoja1!B6099</f>
        <v/>
      </c>
      <c r="B138" s="400" t="str">
        <f>[1]Hoja1!C6099</f>
        <v>0724</v>
      </c>
      <c r="C138" s="400" t="str">
        <f>[1]Hoja1!D6099</f>
        <v>47732</v>
      </c>
      <c r="D138" s="400">
        <f>[1]Hoja1!E6099</f>
        <v>290114</v>
      </c>
      <c r="E138" s="400">
        <f>[1]Hoja1!F6099</f>
        <v>35</v>
      </c>
      <c r="F138" s="412">
        <f>[1]Hoja1!G6099</f>
        <v>8.9499999999999993</v>
      </c>
      <c r="G138" s="400">
        <v>61</v>
      </c>
      <c r="H138" s="381">
        <f t="shared" si="15"/>
        <v>545.94999999999993</v>
      </c>
      <c r="I138" s="400"/>
      <c r="J138" s="400"/>
      <c r="K138" s="400">
        <f>[1]Hoja1!I6099</f>
        <v>8.9499999999999993</v>
      </c>
      <c r="L138" s="400"/>
      <c r="M138" s="400"/>
      <c r="N138" s="400"/>
      <c r="O138" s="400"/>
    </row>
    <row r="139" spans="1:15" s="272" customFormat="1" ht="22.8" x14ac:dyDescent="0.4">
      <c r="A139" s="273" t="str">
        <f>[1]Hoja1!B6100</f>
        <v/>
      </c>
      <c r="B139" s="400" t="str">
        <f>[1]Hoja1!C6100</f>
        <v>0733</v>
      </c>
      <c r="C139" s="400" t="str">
        <f>[1]Hoja1!D6100</f>
        <v>47732</v>
      </c>
      <c r="D139" s="400">
        <f>[1]Hoja1!E6100</f>
        <v>290114</v>
      </c>
      <c r="E139" s="400">
        <f>[1]Hoja1!F6100</f>
        <v>35</v>
      </c>
      <c r="F139" s="412">
        <f>[1]Hoja1!G6100</f>
        <v>2.25</v>
      </c>
      <c r="G139" s="400">
        <v>9</v>
      </c>
      <c r="H139" s="381">
        <f t="shared" si="15"/>
        <v>20.25</v>
      </c>
      <c r="I139" s="400"/>
      <c r="J139" s="400"/>
      <c r="K139" s="400">
        <f>[1]Hoja1!I6100</f>
        <v>2.25</v>
      </c>
      <c r="L139" s="400"/>
      <c r="M139" s="400"/>
      <c r="N139" s="400"/>
      <c r="O139" s="400"/>
    </row>
    <row r="140" spans="1:15" s="272" customFormat="1" ht="22.8" x14ac:dyDescent="0.4">
      <c r="A140" s="273" t="str">
        <f>[1]Hoja1!B6101</f>
        <v/>
      </c>
      <c r="B140" s="400" t="str">
        <f>[1]Hoja1!C6101</f>
        <v>0735</v>
      </c>
      <c r="C140" s="400" t="str">
        <f>[1]Hoja1!D6101</f>
        <v>47732</v>
      </c>
      <c r="D140" s="400">
        <f>[1]Hoja1!E6101</f>
        <v>290114</v>
      </c>
      <c r="E140" s="400">
        <f>[1]Hoja1!F6101</f>
        <v>30</v>
      </c>
      <c r="F140" s="412">
        <f>[1]Hoja1!G6101</f>
        <v>10.75</v>
      </c>
      <c r="G140" s="400">
        <f>[1]Hoja1!H6101</f>
        <v>20</v>
      </c>
      <c r="H140" s="381">
        <f t="shared" si="15"/>
        <v>215</v>
      </c>
      <c r="I140" s="400"/>
      <c r="J140" s="400"/>
      <c r="K140" s="400">
        <f>[1]Hoja1!I6101</f>
        <v>10.75</v>
      </c>
      <c r="L140" s="400"/>
      <c r="M140" s="400"/>
      <c r="N140" s="400"/>
      <c r="O140" s="400"/>
    </row>
    <row r="141" spans="1:15" s="272" customFormat="1" ht="22.8" x14ac:dyDescent="0.4">
      <c r="A141" s="273" t="s">
        <v>18</v>
      </c>
      <c r="B141" s="400"/>
      <c r="C141" s="400"/>
      <c r="D141" s="400"/>
      <c r="E141" s="400"/>
      <c r="F141" s="412"/>
      <c r="G141" s="400"/>
      <c r="H141" s="400"/>
      <c r="I141" s="400"/>
      <c r="J141" s="400"/>
      <c r="K141" s="412"/>
      <c r="L141" s="400"/>
      <c r="M141" s="400"/>
      <c r="N141" s="400"/>
      <c r="O141" s="400"/>
    </row>
    <row r="142" spans="1:15" s="272" customFormat="1" ht="22.8" x14ac:dyDescent="0.4">
      <c r="A142" s="381">
        <v>609</v>
      </c>
      <c r="B142" s="491" t="str">
        <f>[1]Hoja1!C6102</f>
        <v>Tetraciclina</v>
      </c>
      <c r="C142" s="400" t="str">
        <f>[1]Hoja1!D6102</f>
        <v/>
      </c>
      <c r="D142" s="400"/>
      <c r="E142" s="400"/>
      <c r="F142" s="406">
        <f>GEOMEAN(F143)</f>
        <v>5.09</v>
      </c>
      <c r="G142" s="386">
        <f>SUM(G143)</f>
        <v>140</v>
      </c>
      <c r="H142" s="386">
        <f>SUM(H143)</f>
        <v>712.6</v>
      </c>
      <c r="I142" s="386">
        <f>(H142/($H$128)*100)</f>
        <v>5.298456413764387</v>
      </c>
      <c r="J142" s="400"/>
      <c r="K142" s="406">
        <f>GEOMEAN(K143)</f>
        <v>5.09</v>
      </c>
      <c r="L142" s="400"/>
      <c r="M142" s="400"/>
      <c r="N142" s="400"/>
      <c r="O142" s="400"/>
    </row>
    <row r="143" spans="1:15" s="272" customFormat="1" ht="22.8" x14ac:dyDescent="0.4">
      <c r="A143" s="273" t="str">
        <f>[1]Hoja1!B6103</f>
        <v/>
      </c>
      <c r="B143" s="400" t="str">
        <f>[1]Hoja1!C6103</f>
        <v>0709</v>
      </c>
      <c r="C143" s="400" t="str">
        <f>[1]Hoja1!D6103</f>
        <v>47732</v>
      </c>
      <c r="D143" s="400">
        <f>[1]Hoja1!E6103</f>
        <v>290114</v>
      </c>
      <c r="E143" s="400">
        <f>[1]Hoja1!F6103</f>
        <v>32</v>
      </c>
      <c r="F143" s="412">
        <f>[1]Hoja1!G6103</f>
        <v>5.09</v>
      </c>
      <c r="G143" s="400">
        <f>[1]Hoja1!H6103</f>
        <v>140</v>
      </c>
      <c r="H143" s="381">
        <f t="shared" ref="H143" si="16">F143*G143</f>
        <v>712.6</v>
      </c>
      <c r="I143" s="400"/>
      <c r="J143" s="400"/>
      <c r="K143" s="400">
        <f>[1]Hoja1!I6103</f>
        <v>5.09</v>
      </c>
      <c r="L143" s="400"/>
      <c r="M143" s="400"/>
      <c r="N143" s="400"/>
      <c r="O143" s="400"/>
    </row>
    <row r="144" spans="1:15" s="272" customFormat="1" ht="22.8" x14ac:dyDescent="0.4">
      <c r="B144" s="400"/>
      <c r="C144" s="400"/>
      <c r="D144" s="400"/>
      <c r="E144" s="400"/>
      <c r="F144" s="412"/>
      <c r="G144" s="400"/>
      <c r="H144" s="400"/>
      <c r="I144" s="400"/>
      <c r="J144" s="400"/>
      <c r="K144" s="412"/>
      <c r="L144" s="400"/>
      <c r="M144" s="400"/>
      <c r="N144" s="400"/>
      <c r="O144" s="400"/>
    </row>
    <row r="145" spans="1:15" s="272" customFormat="1" ht="22.8" x14ac:dyDescent="0.4">
      <c r="A145" s="381">
        <v>615</v>
      </c>
      <c r="B145" s="491" t="str">
        <f>[1]Hoja1!C6104</f>
        <v>Baytril 100%</v>
      </c>
      <c r="C145" s="400" t="str">
        <f>[1]Hoja1!D6104</f>
        <v/>
      </c>
      <c r="D145" s="400"/>
      <c r="E145" s="400"/>
      <c r="F145" s="406">
        <f>GEOMEAN(F146)</f>
        <v>4.88</v>
      </c>
      <c r="G145" s="386">
        <f>SUM(G146)</f>
        <v>100</v>
      </c>
      <c r="H145" s="386">
        <f>SUM(H146)</f>
        <v>488</v>
      </c>
      <c r="I145" s="386">
        <f>(H145/($H$128)*100)</f>
        <v>3.6284686077982333</v>
      </c>
      <c r="J145" s="400"/>
      <c r="K145" s="406">
        <f>GEOMEAN(K146)</f>
        <v>4.88</v>
      </c>
      <c r="L145" s="400"/>
      <c r="M145" s="400"/>
      <c r="N145" s="400"/>
      <c r="O145" s="400"/>
    </row>
    <row r="146" spans="1:15" ht="22.8" x14ac:dyDescent="0.4">
      <c r="A146" s="17" t="str">
        <f>[1]Hoja1!B6105</f>
        <v/>
      </c>
      <c r="B146" s="413" t="str">
        <f>[1]Hoja1!C6105</f>
        <v>0716</v>
      </c>
      <c r="C146" s="493" t="str">
        <f>[1]Hoja1!D6105</f>
        <v>47732</v>
      </c>
      <c r="D146" s="400">
        <f>[1]Hoja1!E6105</f>
        <v>290114</v>
      </c>
      <c r="E146" s="400">
        <f>[1]Hoja1!F6105</f>
        <v>30</v>
      </c>
      <c r="F146" s="400">
        <f>[1]Hoja1!G6105</f>
        <v>4.88</v>
      </c>
      <c r="G146" s="400">
        <f>[1]Hoja1!H6105</f>
        <v>100</v>
      </c>
      <c r="H146" s="381">
        <f t="shared" ref="H146:H147" si="17">F146*G146</f>
        <v>488</v>
      </c>
      <c r="I146" s="400"/>
      <c r="J146" s="400"/>
      <c r="K146" s="400">
        <f>[1]Hoja1!I6105</f>
        <v>4.88</v>
      </c>
      <c r="L146" s="400"/>
      <c r="M146" s="400"/>
      <c r="N146" s="400"/>
      <c r="O146" s="400"/>
    </row>
    <row r="147" spans="1:15" ht="22.8" x14ac:dyDescent="0.4">
      <c r="A147" s="17" t="str">
        <f>[1]Hoja1!B6106</f>
        <v/>
      </c>
      <c r="B147" s="484" t="str">
        <f>[1]Hoja1!C6106</f>
        <v>0720</v>
      </c>
      <c r="C147" s="493" t="str">
        <f>[1]Hoja1!D6106</f>
        <v>47732</v>
      </c>
      <c r="D147" s="404">
        <f>[1]Hoja1!E6106</f>
        <v>290114</v>
      </c>
      <c r="E147" s="405">
        <f>[1]Hoja1!F6106</f>
        <v>30</v>
      </c>
      <c r="F147" s="528">
        <f>[1]Hoja1!G6106</f>
        <v>50</v>
      </c>
      <c r="G147" s="417">
        <v>2</v>
      </c>
      <c r="H147" s="381">
        <f t="shared" si="17"/>
        <v>100</v>
      </c>
      <c r="I147" s="417"/>
      <c r="J147" s="418"/>
      <c r="K147" s="417">
        <f>[1]Hoja1!I6106</f>
        <v>50</v>
      </c>
      <c r="L147" s="418"/>
      <c r="M147" s="418"/>
      <c r="N147" s="417"/>
      <c r="O147" s="400"/>
    </row>
    <row r="148" spans="1:15" ht="22.8" x14ac:dyDescent="0.4">
      <c r="B148" s="492"/>
      <c r="C148" s="493"/>
      <c r="D148" s="404"/>
      <c r="E148" s="405"/>
      <c r="F148" s="400"/>
      <c r="G148" s="400"/>
      <c r="H148" s="400"/>
      <c r="I148" s="400"/>
      <c r="J148" s="400"/>
      <c r="K148" s="400"/>
      <c r="L148" s="400"/>
      <c r="M148" s="400"/>
      <c r="N148" s="400"/>
      <c r="O148" s="400"/>
    </row>
    <row r="149" spans="1:15" ht="22.8" x14ac:dyDescent="0.4">
      <c r="A149" s="381">
        <v>623</v>
      </c>
      <c r="B149" s="401" t="str">
        <f>[1]Hoja1!C6107</f>
        <v>Oxitetraciclina</v>
      </c>
      <c r="C149" s="414" t="str">
        <f>[1]Hoja1!D6107</f>
        <v/>
      </c>
      <c r="D149" s="409"/>
      <c r="E149" s="410"/>
      <c r="F149" s="406">
        <f>GEOMEAN(F150:F154)</f>
        <v>5.9068978695305514</v>
      </c>
      <c r="G149" s="386">
        <f>SUM(G150)</f>
        <v>28</v>
      </c>
      <c r="H149" s="386">
        <f>SUM(H150)</f>
        <v>175</v>
      </c>
      <c r="I149" s="386">
        <f>(H149/($H$128)*100)</f>
        <v>1.3011926359932189</v>
      </c>
      <c r="J149" s="411"/>
      <c r="K149" s="406">
        <f>GEOMEAN(K150:K154)</f>
        <v>6.2251258021874909</v>
      </c>
      <c r="L149" s="411"/>
      <c r="M149" s="411"/>
      <c r="N149" s="411"/>
      <c r="O149" s="400"/>
    </row>
    <row r="150" spans="1:15" s="106" customFormat="1" ht="22.8" x14ac:dyDescent="0.4">
      <c r="A150" s="274" t="str">
        <f>[1]Hoja1!B6108</f>
        <v/>
      </c>
      <c r="B150" s="400" t="str">
        <f>[1]Hoja1!C6108</f>
        <v>0707</v>
      </c>
      <c r="C150" s="400" t="str">
        <f>[1]Hoja1!D6108</f>
        <v>47732</v>
      </c>
      <c r="D150" s="400">
        <f>[1]Hoja1!E6108</f>
        <v>290114</v>
      </c>
      <c r="E150" s="400">
        <f>[1]Hoja1!F6108</f>
        <v>34</v>
      </c>
      <c r="F150" s="412">
        <f>[1]Hoja1!G6108</f>
        <v>6.25</v>
      </c>
      <c r="G150" s="400">
        <f>[1]Hoja1!H6108</f>
        <v>28</v>
      </c>
      <c r="H150" s="381">
        <f t="shared" ref="H150:H154" si="18">F150*G150</f>
        <v>175</v>
      </c>
      <c r="I150" s="411"/>
      <c r="J150" s="411"/>
      <c r="K150" s="400">
        <f>[1]Hoja1!I6108</f>
        <v>6.25</v>
      </c>
      <c r="L150" s="411"/>
      <c r="M150" s="411"/>
      <c r="N150" s="411"/>
      <c r="O150" s="400"/>
    </row>
    <row r="151" spans="1:15" s="106" customFormat="1" ht="22.8" x14ac:dyDescent="0.4">
      <c r="A151" s="274" t="str">
        <f>[1]Hoja1!B6109</f>
        <v/>
      </c>
      <c r="B151" s="400" t="str">
        <f>[1]Hoja1!C6109</f>
        <v>0735</v>
      </c>
      <c r="C151" s="400" t="str">
        <f>[1]Hoja1!D6109</f>
        <v>47732</v>
      </c>
      <c r="D151" s="400">
        <f>[1]Hoja1!E6109</f>
        <v>290114</v>
      </c>
      <c r="E151" s="400">
        <f>[1]Hoja1!F6109</f>
        <v>34</v>
      </c>
      <c r="F151" s="412">
        <f>[1]Hoja1!G6109</f>
        <v>6.5</v>
      </c>
      <c r="G151" s="400">
        <f>[1]Hoja1!H6109</f>
        <v>20</v>
      </c>
      <c r="H151" s="381">
        <f t="shared" si="18"/>
        <v>130</v>
      </c>
      <c r="I151" s="411"/>
      <c r="J151" s="411"/>
      <c r="K151" s="400">
        <f>[1]Hoja1!I6109</f>
        <v>6.5</v>
      </c>
      <c r="L151" s="411"/>
      <c r="M151" s="411"/>
      <c r="N151" s="411"/>
      <c r="O151" s="400"/>
    </row>
    <row r="152" spans="1:15" s="106" customFormat="1" ht="22.8" x14ac:dyDescent="0.4">
      <c r="A152" s="274" t="str">
        <f>[1]Hoja1!B6110</f>
        <v/>
      </c>
      <c r="B152" s="400" t="str">
        <f>[1]Hoja1!C6110</f>
        <v>0736</v>
      </c>
      <c r="C152" s="400" t="str">
        <f>[1]Hoja1!D6110</f>
        <v>47732</v>
      </c>
      <c r="D152" s="400">
        <f>[1]Hoja1!E6110</f>
        <v>290114</v>
      </c>
      <c r="E152" s="400">
        <f>[1]Hoja1!F6110</f>
        <v>34</v>
      </c>
      <c r="F152" s="412">
        <v>5.95</v>
      </c>
      <c r="G152" s="400">
        <f>[1]Hoja1!H6110</f>
        <v>10</v>
      </c>
      <c r="H152" s="381">
        <f t="shared" si="18"/>
        <v>59.5</v>
      </c>
      <c r="I152" s="411"/>
      <c r="J152" s="411"/>
      <c r="K152" s="400">
        <v>5.95</v>
      </c>
      <c r="L152" s="411"/>
      <c r="M152" s="411"/>
      <c r="N152" s="411"/>
      <c r="O152" s="400"/>
    </row>
    <row r="153" spans="1:15" s="106" customFormat="1" ht="22.8" x14ac:dyDescent="0.4">
      <c r="A153" s="274" t="str">
        <f>[1]Hoja1!B6111</f>
        <v/>
      </c>
      <c r="B153" s="400" t="str">
        <f>[1]Hoja1!C6111</f>
        <v>0740</v>
      </c>
      <c r="C153" s="400" t="str">
        <f>[1]Hoja1!D6111</f>
        <v>47732</v>
      </c>
      <c r="D153" s="400">
        <f>[1]Hoja1!E6111</f>
        <v>290114</v>
      </c>
      <c r="E153" s="400">
        <f>[1]Hoja1!F6111</f>
        <v>34</v>
      </c>
      <c r="F153" s="412">
        <v>5</v>
      </c>
      <c r="G153" s="400">
        <v>100</v>
      </c>
      <c r="H153" s="381">
        <f t="shared" si="18"/>
        <v>500</v>
      </c>
      <c r="I153" s="411"/>
      <c r="J153" s="411"/>
      <c r="K153" s="400">
        <v>6.5</v>
      </c>
      <c r="L153" s="411"/>
      <c r="M153" s="411"/>
      <c r="N153" s="411"/>
      <c r="O153" s="400"/>
    </row>
    <row r="154" spans="1:15" s="106" customFormat="1" ht="22.8" x14ac:dyDescent="0.4">
      <c r="A154" s="274" t="str">
        <f>[1]Hoja1!B6112</f>
        <v/>
      </c>
      <c r="B154" s="400" t="str">
        <f>[1]Hoja1!C6112</f>
        <v>0747</v>
      </c>
      <c r="C154" s="400" t="str">
        <f>[1]Hoja1!D6112</f>
        <v>47732</v>
      </c>
      <c r="D154" s="400">
        <f>[1]Hoja1!E6112</f>
        <v>290114</v>
      </c>
      <c r="E154" s="400">
        <f>[1]Hoja1!F6112</f>
        <v>34</v>
      </c>
      <c r="F154" s="412">
        <v>5.95</v>
      </c>
      <c r="G154" s="400">
        <v>12</v>
      </c>
      <c r="H154" s="381">
        <f t="shared" si="18"/>
        <v>71.400000000000006</v>
      </c>
      <c r="I154" s="411"/>
      <c r="J154" s="411"/>
      <c r="K154" s="400">
        <v>5.95</v>
      </c>
      <c r="L154" s="411"/>
      <c r="M154" s="411"/>
      <c r="N154" s="411"/>
      <c r="O154" s="400"/>
    </row>
    <row r="155" spans="1:15" s="106" customFormat="1" ht="22.8" x14ac:dyDescent="0.4">
      <c r="A155" s="274" t="s">
        <v>18</v>
      </c>
      <c r="B155" s="400"/>
      <c r="C155" s="400"/>
      <c r="D155" s="400"/>
      <c r="E155" s="400"/>
      <c r="F155" s="412"/>
      <c r="G155" s="400"/>
      <c r="H155" s="400"/>
      <c r="I155" s="411"/>
      <c r="J155" s="411"/>
      <c r="K155" s="412"/>
      <c r="L155" s="411"/>
      <c r="M155" s="411"/>
      <c r="N155" s="411"/>
      <c r="O155" s="400"/>
    </row>
    <row r="156" spans="1:15" s="106" customFormat="1" ht="22.8" x14ac:dyDescent="0.4">
      <c r="A156" s="400" t="str">
        <f>[1]Hoja1!B6113</f>
        <v>0626</v>
      </c>
      <c r="B156" s="490" t="str">
        <f>[1]Hoja1!C6113</f>
        <v>T.P.S</v>
      </c>
      <c r="C156" s="400" t="str">
        <f>[1]Hoja1!D6113</f>
        <v/>
      </c>
      <c r="D156" s="400"/>
      <c r="E156" s="400"/>
      <c r="F156" s="406">
        <f>GEOMEAN(F157:F165)</f>
        <v>6.051769637810029</v>
      </c>
      <c r="G156" s="386">
        <f>SUM(G157:G165)</f>
        <v>1406</v>
      </c>
      <c r="H156" s="386">
        <f>SUM(H157:H165)</f>
        <v>9889.17</v>
      </c>
      <c r="I156" s="386">
        <f>(H156/($H$128)*100)</f>
        <v>73.529801029057481</v>
      </c>
      <c r="J156" s="411"/>
      <c r="K156" s="406">
        <f>GEOMEAN(K157:K165)</f>
        <v>7.9964557626890125</v>
      </c>
      <c r="L156" s="411"/>
      <c r="M156" s="411"/>
      <c r="N156" s="411"/>
      <c r="O156" s="400"/>
    </row>
    <row r="157" spans="1:15" s="106" customFormat="1" ht="22.8" x14ac:dyDescent="0.4">
      <c r="A157" s="274" t="str">
        <f>[1]Hoja1!B6114</f>
        <v/>
      </c>
      <c r="B157" s="400" t="str">
        <f>[1]Hoja1!C6114</f>
        <v>0706</v>
      </c>
      <c r="C157" s="486" t="str">
        <f>[1]Hoja1!D6114</f>
        <v>47732</v>
      </c>
      <c r="D157" s="486">
        <f>[1]Hoja1!E6114</f>
        <v>290114</v>
      </c>
      <c r="E157" s="486">
        <f>[1]Hoja1!F6114</f>
        <v>30</v>
      </c>
      <c r="F157" s="412">
        <f>[1]Hoja1!G6114</f>
        <v>5.75</v>
      </c>
      <c r="G157" s="400">
        <f>[1]Hoja1!H6114</f>
        <v>100</v>
      </c>
      <c r="H157" s="381">
        <f t="shared" ref="H157:H165" si="19">F157*G157</f>
        <v>575</v>
      </c>
      <c r="I157" s="411"/>
      <c r="J157" s="411"/>
      <c r="K157" s="400">
        <f>[1]Hoja1!I6114</f>
        <v>5.75</v>
      </c>
      <c r="L157" s="411"/>
      <c r="M157" s="411"/>
      <c r="N157" s="411"/>
      <c r="O157" s="400"/>
    </row>
    <row r="158" spans="1:15" s="106" customFormat="1" ht="22.8" x14ac:dyDescent="0.4">
      <c r="A158" s="274" t="str">
        <f>[1]Hoja1!B6115</f>
        <v/>
      </c>
      <c r="B158" s="400" t="str">
        <f>[1]Hoja1!C6115</f>
        <v>0707</v>
      </c>
      <c r="C158" s="486" t="str">
        <f>[1]Hoja1!D6115</f>
        <v>47732</v>
      </c>
      <c r="D158" s="486">
        <f>[1]Hoja1!E6115</f>
        <v>290114</v>
      </c>
      <c r="E158" s="486">
        <f>[1]Hoja1!F6115</f>
        <v>30</v>
      </c>
      <c r="F158" s="412">
        <f>[1]Hoja1!G6115</f>
        <v>5.95</v>
      </c>
      <c r="G158" s="400">
        <f>[1]Hoja1!H6115</f>
        <v>120</v>
      </c>
      <c r="H158" s="381">
        <f t="shared" si="19"/>
        <v>714</v>
      </c>
      <c r="I158" s="411"/>
      <c r="J158" s="411"/>
      <c r="K158" s="400">
        <f>[1]Hoja1!I6115</f>
        <v>5.95</v>
      </c>
      <c r="L158" s="411"/>
      <c r="M158" s="411"/>
      <c r="N158" s="411"/>
      <c r="O158" s="400"/>
    </row>
    <row r="159" spans="1:15" s="106" customFormat="1" ht="22.8" x14ac:dyDescent="0.4">
      <c r="A159" s="106" t="str">
        <f>[1]Hoja1!B6116</f>
        <v/>
      </c>
      <c r="B159" s="484" t="str">
        <f>[1]Hoja1!C6116</f>
        <v>0710</v>
      </c>
      <c r="C159" s="488" t="str">
        <f>[1]Hoja1!D6116</f>
        <v>47732</v>
      </c>
      <c r="D159" s="485">
        <f>[1]Hoja1!E6116</f>
        <v>290114</v>
      </c>
      <c r="E159" s="487">
        <f>[1]Hoja1!F6116</f>
        <v>30</v>
      </c>
      <c r="F159" s="489">
        <f>[1]Hoja1!G6116</f>
        <v>6</v>
      </c>
      <c r="G159" s="489">
        <v>60</v>
      </c>
      <c r="H159" s="381">
        <f t="shared" si="19"/>
        <v>360</v>
      </c>
      <c r="I159" s="489"/>
      <c r="J159" s="489"/>
      <c r="K159" s="489">
        <f>[1]Hoja1!I6116</f>
        <v>6</v>
      </c>
      <c r="L159" s="411"/>
      <c r="M159" s="411"/>
      <c r="N159" s="411"/>
      <c r="O159" s="400"/>
    </row>
    <row r="160" spans="1:15" s="106" customFormat="1" ht="22.8" x14ac:dyDescent="0.4">
      <c r="A160" s="106" t="str">
        <f>[1]Hoja1!B6117</f>
        <v/>
      </c>
      <c r="B160" s="484" t="str">
        <f>[1]Hoja1!C6117</f>
        <v>0719</v>
      </c>
      <c r="C160" s="488" t="str">
        <f>[1]Hoja1!D6117</f>
        <v>47732</v>
      </c>
      <c r="D160" s="485">
        <f>[1]Hoja1!E6117</f>
        <v>290114</v>
      </c>
      <c r="E160" s="487">
        <f>[1]Hoja1!F6117</f>
        <v>30</v>
      </c>
      <c r="F160" s="489">
        <f>[1]Hoja1!G6117</f>
        <v>4.25</v>
      </c>
      <c r="G160" s="489">
        <v>48</v>
      </c>
      <c r="H160" s="381">
        <f t="shared" si="19"/>
        <v>204</v>
      </c>
      <c r="I160" s="489"/>
      <c r="J160" s="489"/>
      <c r="K160" s="489">
        <f>[1]Hoja1!I6117</f>
        <v>4.75</v>
      </c>
      <c r="L160" s="411"/>
      <c r="M160" s="411"/>
      <c r="N160" s="411"/>
      <c r="O160" s="400"/>
    </row>
    <row r="161" spans="1:15" s="107" customFormat="1" ht="22.8" x14ac:dyDescent="0.4">
      <c r="A161" s="275" t="str">
        <f>[1]Hoja1!B6118</f>
        <v/>
      </c>
      <c r="B161" s="400" t="str">
        <f>[1]Hoja1!C6118</f>
        <v>0722</v>
      </c>
      <c r="C161" s="486" t="str">
        <f>[1]Hoja1!D6118</f>
        <v>47732</v>
      </c>
      <c r="D161" s="486">
        <f>[1]Hoja1!E6118</f>
        <v>290114</v>
      </c>
      <c r="E161" s="486">
        <f>[1]Hoja1!F6118</f>
        <v>30</v>
      </c>
      <c r="F161" s="412">
        <f>[1]Hoja1!G6118</f>
        <v>4.95</v>
      </c>
      <c r="G161" s="400">
        <v>10</v>
      </c>
      <c r="H161" s="381">
        <f t="shared" si="19"/>
        <v>49.5</v>
      </c>
      <c r="I161" s="411"/>
      <c r="J161" s="411"/>
      <c r="K161" s="400">
        <f>[1]Hoja1!I6118</f>
        <v>4.95</v>
      </c>
      <c r="L161" s="411"/>
      <c r="M161" s="411"/>
      <c r="N161" s="411"/>
      <c r="O161" s="400"/>
    </row>
    <row r="162" spans="1:15" s="107" customFormat="1" ht="22.8" x14ac:dyDescent="0.4">
      <c r="A162" s="275" t="str">
        <f>[1]Hoja1!B6119</f>
        <v/>
      </c>
      <c r="B162" s="400" t="str">
        <f>[1]Hoja1!C6119</f>
        <v>0733</v>
      </c>
      <c r="C162" s="486" t="str">
        <f>[1]Hoja1!D6119</f>
        <v>47732</v>
      </c>
      <c r="D162" s="486">
        <f>[1]Hoja1!E6119</f>
        <v>290114</v>
      </c>
      <c r="E162" s="486">
        <f>[1]Hoja1!F6119</f>
        <v>30</v>
      </c>
      <c r="F162" s="412">
        <f>[1]Hoja1!G6119</f>
        <v>5.74</v>
      </c>
      <c r="G162" s="400">
        <v>208</v>
      </c>
      <c r="H162" s="381">
        <f t="shared" si="19"/>
        <v>1193.92</v>
      </c>
      <c r="I162" s="411"/>
      <c r="J162" s="411"/>
      <c r="K162" s="400">
        <f>[1]Hoja1!I6119</f>
        <v>5.7</v>
      </c>
      <c r="L162" s="411"/>
      <c r="M162" s="411"/>
      <c r="N162" s="411"/>
      <c r="O162" s="400"/>
    </row>
    <row r="163" spans="1:15" s="107" customFormat="1" ht="22.8" x14ac:dyDescent="0.4">
      <c r="A163" s="275" t="str">
        <f>[1]Hoja1!B6120</f>
        <v/>
      </c>
      <c r="B163" s="400" t="str">
        <f>[1]Hoja1!C6120</f>
        <v>0735</v>
      </c>
      <c r="C163" s="486" t="str">
        <f>[1]Hoja1!D6120</f>
        <v>47732</v>
      </c>
      <c r="D163" s="486">
        <f>[1]Hoja1!E6120</f>
        <v>290114</v>
      </c>
      <c r="E163" s="486">
        <f>[1]Hoja1!F6120</f>
        <v>30</v>
      </c>
      <c r="F163" s="412">
        <f>[1]Hoja1!G6120</f>
        <v>8.5</v>
      </c>
      <c r="G163" s="400">
        <f>[1]Hoja1!H6120</f>
        <v>25</v>
      </c>
      <c r="H163" s="381">
        <f t="shared" si="19"/>
        <v>212.5</v>
      </c>
      <c r="I163" s="411"/>
      <c r="J163" s="411"/>
      <c r="K163" s="400">
        <f>[1]Hoja1!I6120</f>
        <v>8.5</v>
      </c>
      <c r="L163" s="411"/>
      <c r="M163" s="411"/>
      <c r="N163" s="411"/>
      <c r="O163" s="400"/>
    </row>
    <row r="164" spans="1:15" s="107" customFormat="1" ht="22.8" x14ac:dyDescent="0.4">
      <c r="A164" s="275" t="str">
        <f>[1]Hoja1!B6121</f>
        <v/>
      </c>
      <c r="B164" s="400" t="str">
        <f>[1]Hoja1!C6121</f>
        <v>0736</v>
      </c>
      <c r="C164" s="486" t="str">
        <f>[1]Hoja1!D6121</f>
        <v>47732</v>
      </c>
      <c r="D164" s="486">
        <f>[1]Hoja1!E6121</f>
        <v>290114</v>
      </c>
      <c r="E164" s="486">
        <f>[1]Hoja1!F6121</f>
        <v>30</v>
      </c>
      <c r="F164" s="412">
        <f>[1]Hoja1!G6121</f>
        <v>7.95</v>
      </c>
      <c r="G164" s="400">
        <f>[1]Hoja1!H6121</f>
        <v>795</v>
      </c>
      <c r="H164" s="381">
        <f t="shared" si="19"/>
        <v>6320.25</v>
      </c>
      <c r="I164" s="411"/>
      <c r="J164" s="411"/>
      <c r="K164" s="400">
        <f>[1]Hoja1!I6121</f>
        <v>87.95</v>
      </c>
      <c r="L164" s="411"/>
      <c r="M164" s="411"/>
      <c r="N164" s="411"/>
      <c r="O164" s="400"/>
    </row>
    <row r="165" spans="1:15" s="107" customFormat="1" ht="22.8" x14ac:dyDescent="0.4">
      <c r="A165" s="275" t="str">
        <f>[1]Hoja1!B6122</f>
        <v/>
      </c>
      <c r="B165" s="400" t="str">
        <f>[1]Hoja1!C6122</f>
        <v>0738</v>
      </c>
      <c r="C165" s="486" t="str">
        <f>[1]Hoja1!D6122</f>
        <v>47732</v>
      </c>
      <c r="D165" s="486">
        <f>[1]Hoja1!E6122</f>
        <v>290114</v>
      </c>
      <c r="E165" s="486">
        <f>[1]Hoja1!F6122</f>
        <v>30</v>
      </c>
      <c r="F165" s="412">
        <f>[1]Hoja1!G6122</f>
        <v>6.5</v>
      </c>
      <c r="G165" s="400">
        <f>[1]Hoja1!H6122</f>
        <v>40</v>
      </c>
      <c r="H165" s="381">
        <f t="shared" si="19"/>
        <v>260</v>
      </c>
      <c r="I165" s="411"/>
      <c r="J165" s="411"/>
      <c r="K165" s="400">
        <f>[1]Hoja1!I6122</f>
        <v>6.5</v>
      </c>
      <c r="L165" s="411"/>
      <c r="M165" s="411"/>
      <c r="N165" s="411"/>
      <c r="O165" s="400"/>
    </row>
    <row r="166" spans="1:15" s="275" customFormat="1" ht="22.8" x14ac:dyDescent="0.4">
      <c r="B166" s="400"/>
      <c r="C166" s="400"/>
      <c r="D166" s="400"/>
      <c r="E166" s="400"/>
      <c r="F166" s="412"/>
      <c r="G166" s="400"/>
      <c r="H166" s="400"/>
      <c r="I166" s="411"/>
      <c r="J166" s="411"/>
      <c r="K166" s="412"/>
      <c r="L166" s="411"/>
      <c r="M166" s="411"/>
      <c r="N166" s="411"/>
      <c r="O166" s="400"/>
    </row>
    <row r="167" spans="1:15" s="108" customFormat="1" ht="22.8" x14ac:dyDescent="0.4">
      <c r="A167" s="486" t="str">
        <f>[1]Hoja1!B6170</f>
        <v>0668</v>
      </c>
      <c r="B167" s="401" t="str">
        <f>[1]Hoja1!C6170</f>
        <v>Flubac</v>
      </c>
      <c r="C167" s="414" t="str">
        <f>[1]Hoja1!D6170</f>
        <v/>
      </c>
      <c r="D167" s="409"/>
      <c r="E167" s="410"/>
      <c r="F167" s="406">
        <f>GEOMEAN(F168)</f>
        <v>6.5</v>
      </c>
      <c r="G167" s="386">
        <f>SUM(G168)</f>
        <v>40</v>
      </c>
      <c r="H167" s="386">
        <f>SUM(H168)</f>
        <v>260</v>
      </c>
      <c r="I167" s="386">
        <f>(H167/($H$128)*100)</f>
        <v>1.9332004877613538</v>
      </c>
      <c r="J167" s="411"/>
      <c r="K167" s="406">
        <f>GEOMEAN(K168)</f>
        <v>8.75</v>
      </c>
      <c r="L167" s="411"/>
      <c r="M167" s="411"/>
      <c r="N167" s="411"/>
      <c r="O167" s="400"/>
    </row>
    <row r="168" spans="1:15" s="107" customFormat="1" ht="22.8" x14ac:dyDescent="0.4">
      <c r="A168" s="276" t="str">
        <f>[1]Hoja1!B6171</f>
        <v/>
      </c>
      <c r="B168" s="400" t="str">
        <f>[1]Hoja1!C6171</f>
        <v>0742</v>
      </c>
      <c r="C168" s="486" t="str">
        <f>[1]Hoja1!D6171</f>
        <v>47732</v>
      </c>
      <c r="D168" s="400">
        <f>[1]Hoja1!E6171</f>
        <v>290114</v>
      </c>
      <c r="E168" s="400">
        <f>[1]Hoja1!F6171</f>
        <v>53</v>
      </c>
      <c r="F168" s="412">
        <f>[1]Hoja1!G6171</f>
        <v>6.5</v>
      </c>
      <c r="G168" s="400">
        <f>[1]Hoja1!H6171</f>
        <v>40</v>
      </c>
      <c r="H168" s="381">
        <f t="shared" ref="H168" si="20">F168*G168</f>
        <v>260</v>
      </c>
      <c r="I168" s="411"/>
      <c r="J168" s="411"/>
      <c r="K168" s="400">
        <f>[1]Hoja1!I6171</f>
        <v>8.75</v>
      </c>
      <c r="L168" s="411"/>
      <c r="M168" s="411"/>
      <c r="N168" s="411"/>
      <c r="O168" s="400"/>
    </row>
    <row r="169" spans="1:15" s="107" customFormat="1" ht="22.8" x14ac:dyDescent="0.4">
      <c r="A169" s="276" t="s">
        <v>18</v>
      </c>
      <c r="B169" s="400"/>
      <c r="C169" s="400"/>
      <c r="D169" s="400"/>
      <c r="E169" s="400"/>
      <c r="F169" s="412"/>
      <c r="G169" s="400"/>
      <c r="H169" s="400"/>
      <c r="I169" s="411"/>
      <c r="J169" s="411"/>
      <c r="K169" s="412"/>
      <c r="L169" s="411"/>
      <c r="M169" s="411"/>
      <c r="N169" s="411"/>
      <c r="O169" s="400"/>
    </row>
    <row r="170" spans="1:15" s="107" customFormat="1" ht="22.8" x14ac:dyDescent="0.4">
      <c r="A170" s="381"/>
      <c r="B170" s="519" t="s">
        <v>152</v>
      </c>
      <c r="C170" s="523"/>
      <c r="D170" s="523"/>
      <c r="E170" s="523"/>
      <c r="F170" s="521">
        <f>GEOMEAN(F173:F174,F177)</f>
        <v>5.2372069468049105</v>
      </c>
      <c r="G170" s="522">
        <f>SUM(G172+G176)</f>
        <v>132</v>
      </c>
      <c r="H170" s="522">
        <f>SUM(H172+H176)</f>
        <v>725.4</v>
      </c>
      <c r="I170" s="522">
        <f>(H170/($H$126)*100)</f>
        <v>1.6601206253624508</v>
      </c>
      <c r="J170" s="521"/>
      <c r="K170" s="521">
        <f>GEOMEAN(K173:K174,K177)</f>
        <v>5.6111848628965353</v>
      </c>
      <c r="L170" s="411"/>
      <c r="M170" s="411"/>
      <c r="N170" s="411"/>
      <c r="O170" s="400"/>
    </row>
    <row r="171" spans="1:15" s="107" customFormat="1" ht="22.8" x14ac:dyDescent="0.4">
      <c r="A171" s="276" t="s">
        <v>18</v>
      </c>
      <c r="B171" s="400"/>
      <c r="C171" s="400"/>
      <c r="D171" s="400"/>
      <c r="E171" s="400"/>
      <c r="F171" s="498"/>
      <c r="G171" s="499"/>
      <c r="H171" s="499"/>
      <c r="I171" s="498"/>
      <c r="J171" s="498"/>
      <c r="K171" s="498"/>
      <c r="L171" s="411"/>
      <c r="M171" s="411"/>
      <c r="N171" s="411"/>
      <c r="O171" s="400"/>
    </row>
    <row r="172" spans="1:15" s="343" customFormat="1" ht="22.8" x14ac:dyDescent="0.4">
      <c r="A172" s="400">
        <v>705</v>
      </c>
      <c r="B172" s="490" t="s">
        <v>287</v>
      </c>
      <c r="C172" s="400"/>
      <c r="D172" s="400"/>
      <c r="E172" s="400"/>
      <c r="F172" s="406">
        <f>GEOMEAN(F173:F174)</f>
        <v>5.7465206864675951</v>
      </c>
      <c r="G172" s="386">
        <f>SUM(G173:G174)</f>
        <v>96</v>
      </c>
      <c r="H172" s="386">
        <f>SUM(H173:H174)</f>
        <v>568.79999999999995</v>
      </c>
      <c r="I172" s="386">
        <f>(H172/($H$170)*100)</f>
        <v>78.411910669975185</v>
      </c>
      <c r="J172" s="411"/>
      <c r="K172" s="406">
        <f>GEOMEAN(K173:K174)</f>
        <v>5.7465206864675951</v>
      </c>
      <c r="L172" s="411"/>
      <c r="M172" s="411"/>
      <c r="N172" s="411"/>
      <c r="O172" s="400"/>
    </row>
    <row r="173" spans="1:15" s="109" customFormat="1" ht="22.8" x14ac:dyDescent="0.4">
      <c r="A173" s="484"/>
      <c r="B173" s="400" t="str">
        <f>[1]Hoja1!C6173</f>
        <v>0702</v>
      </c>
      <c r="C173" s="486" t="str">
        <f>[1]Hoja1!D6173</f>
        <v>47732</v>
      </c>
      <c r="D173" s="400">
        <f>[1]Hoja1!E6173</f>
        <v>290114</v>
      </c>
      <c r="E173" s="400">
        <f>[1]Hoja1!F6173</f>
        <v>49</v>
      </c>
      <c r="F173" s="500">
        <f>[1]Hoja1!G6173</f>
        <v>5.95</v>
      </c>
      <c r="G173" s="501">
        <f>[1]Hoja1!H6173</f>
        <v>90</v>
      </c>
      <c r="H173" s="381">
        <f t="shared" ref="H173:H174" si="21">F173*G173</f>
        <v>535.5</v>
      </c>
      <c r="I173" s="498"/>
      <c r="J173" s="498"/>
      <c r="K173" s="501">
        <f>[1]Hoja1!I6173</f>
        <v>5.95</v>
      </c>
      <c r="L173" s="411"/>
      <c r="M173" s="411"/>
      <c r="N173" s="411"/>
      <c r="O173" s="400"/>
    </row>
    <row r="174" spans="1:15" s="109" customFormat="1" ht="22.8" x14ac:dyDescent="0.4">
      <c r="B174" s="484" t="str">
        <f>[1]Hoja1!C6174</f>
        <v>0705</v>
      </c>
      <c r="C174" s="488" t="str">
        <f>[1]Hoja1!D6174</f>
        <v>47732</v>
      </c>
      <c r="D174" s="485">
        <f>[1]Hoja1!E6174</f>
        <v>290114</v>
      </c>
      <c r="E174" s="487">
        <f>[1]Hoja1!F6174</f>
        <v>49</v>
      </c>
      <c r="F174" s="489">
        <f>[1]Hoja1!G6174</f>
        <v>5.55</v>
      </c>
      <c r="G174" s="489">
        <f>[1]Hoja1!H6174</f>
        <v>6</v>
      </c>
      <c r="H174" s="381">
        <f t="shared" si="21"/>
        <v>33.299999999999997</v>
      </c>
      <c r="I174" s="411"/>
      <c r="J174" s="411"/>
      <c r="K174" s="468">
        <f>[1]Hoja1!I6174</f>
        <v>5.55</v>
      </c>
      <c r="L174" s="411"/>
      <c r="M174" s="411"/>
      <c r="N174" s="411"/>
      <c r="O174" s="400"/>
    </row>
    <row r="175" spans="1:15" s="109" customFormat="1" ht="22.8" x14ac:dyDescent="0.4">
      <c r="A175" s="277"/>
      <c r="B175" s="400"/>
      <c r="C175" s="486"/>
      <c r="D175" s="486"/>
      <c r="E175" s="486"/>
      <c r="F175" s="412"/>
      <c r="G175" s="400"/>
      <c r="H175" s="381"/>
      <c r="I175" s="411"/>
      <c r="J175" s="411"/>
      <c r="K175" s="400"/>
      <c r="L175" s="411"/>
      <c r="M175" s="411"/>
      <c r="N175" s="411"/>
      <c r="O175" s="400"/>
    </row>
    <row r="176" spans="1:15" s="109" customFormat="1" ht="22.8" x14ac:dyDescent="0.4">
      <c r="A176" s="486" t="str">
        <f>[1]Hoja1!B6123</f>
        <v>0632</v>
      </c>
      <c r="B176" s="490" t="str">
        <f>[1]Hoja1!C6123</f>
        <v>Trimetropin</v>
      </c>
      <c r="C176" s="486" t="str">
        <f>[1]Hoja1!D6123</f>
        <v/>
      </c>
      <c r="D176" s="486"/>
      <c r="E176" s="486"/>
      <c r="F176" s="406">
        <f>GEOMEAN(F177)</f>
        <v>4.3499999999999996</v>
      </c>
      <c r="G176" s="386">
        <f>SUM(G177:G178)</f>
        <v>36</v>
      </c>
      <c r="H176" s="386">
        <f>SUM(H177:H178)</f>
        <v>156.6</v>
      </c>
      <c r="I176" s="386">
        <f>(H176/($H$170)*100)</f>
        <v>21.588089330024815</v>
      </c>
      <c r="J176" s="411"/>
      <c r="K176" s="406">
        <f>GEOMEAN(K177)</f>
        <v>5.35</v>
      </c>
      <c r="L176" s="411"/>
      <c r="M176" s="411"/>
      <c r="N176" s="411"/>
      <c r="O176" s="400"/>
    </row>
    <row r="177" spans="1:15" s="109" customFormat="1" ht="22.8" x14ac:dyDescent="0.4">
      <c r="A177" s="277" t="str">
        <f>[1]Hoja1!B6124</f>
        <v/>
      </c>
      <c r="B177" s="400" t="str">
        <f>[1]Hoja1!C6124</f>
        <v>0719</v>
      </c>
      <c r="C177" s="486" t="str">
        <f>[1]Hoja1!D6124</f>
        <v>47732</v>
      </c>
      <c r="D177" s="486">
        <f>[1]Hoja1!E6124</f>
        <v>290114</v>
      </c>
      <c r="E177" s="486">
        <f>[1]Hoja1!F6124</f>
        <v>31</v>
      </c>
      <c r="F177" s="412">
        <f>[1]Hoja1!G6124</f>
        <v>4.3499999999999996</v>
      </c>
      <c r="G177" s="400">
        <v>36</v>
      </c>
      <c r="H177" s="381">
        <f t="shared" ref="H177" si="22">F177*G177</f>
        <v>156.6</v>
      </c>
      <c r="I177" s="411"/>
      <c r="J177" s="411"/>
      <c r="K177" s="381">
        <f>[1]Hoja1!I6124</f>
        <v>5.35</v>
      </c>
      <c r="L177" s="411"/>
      <c r="M177" s="411"/>
      <c r="N177" s="411"/>
      <c r="O177" s="400"/>
    </row>
    <row r="178" spans="1:15" s="109" customFormat="1" ht="22.8" x14ac:dyDescent="0.4">
      <c r="A178" s="277"/>
      <c r="B178" s="400"/>
      <c r="C178" s="486"/>
      <c r="D178" s="486"/>
      <c r="E178" s="486"/>
      <c r="F178" s="412"/>
      <c r="G178" s="400"/>
      <c r="H178" s="381"/>
      <c r="I178" s="411"/>
      <c r="J178" s="411"/>
      <c r="K178" s="400"/>
      <c r="L178" s="411"/>
      <c r="M178" s="411"/>
      <c r="N178" s="411"/>
      <c r="O178" s="400"/>
    </row>
    <row r="179" spans="1:15" s="109" customFormat="1" ht="22.8" x14ac:dyDescent="0.4">
      <c r="A179" s="400"/>
      <c r="B179" s="519" t="s">
        <v>288</v>
      </c>
      <c r="C179" s="523"/>
      <c r="D179" s="523"/>
      <c r="E179" s="523"/>
      <c r="F179" s="521">
        <f>GEOMEAN(F182:F184,F187:F193,F196:F203,F206:F219,F222,F225:F237,F240:F245,F248:F249,M249)</f>
        <v>4.5671854447137603</v>
      </c>
      <c r="G179" s="522">
        <f>SUM(G181+G186+G195+G205+G221+G224+G239+G247)</f>
        <v>5420</v>
      </c>
      <c r="H179" s="522">
        <f>SUM(H181+H186+H195+H205+H221+H224+H239+H247)</f>
        <v>23224.769999999997</v>
      </c>
      <c r="I179" s="522">
        <f>(H179/($H$126)*100)</f>
        <v>53.151254061619902</v>
      </c>
      <c r="J179" s="521"/>
      <c r="K179" s="521">
        <f>GEOMEAN(K182:K184,K187:K193,K196:K203,K206:K219,K222,K225:K237,K240:K245,K248:K249,R249)</f>
        <v>4.6362520465227552</v>
      </c>
      <c r="L179" s="411"/>
      <c r="M179" s="411"/>
      <c r="N179" s="411"/>
      <c r="O179" s="400"/>
    </row>
    <row r="180" spans="1:15" s="109" customFormat="1" ht="22.8" x14ac:dyDescent="0.4">
      <c r="A180" s="277" t="s">
        <v>18</v>
      </c>
      <c r="B180" s="400"/>
      <c r="C180" s="400"/>
      <c r="D180" s="400"/>
      <c r="E180" s="400"/>
      <c r="F180" s="412"/>
      <c r="G180" s="400"/>
      <c r="H180" s="400"/>
      <c r="I180" s="411"/>
      <c r="J180" s="411"/>
      <c r="K180" s="412"/>
      <c r="L180" s="411"/>
      <c r="M180" s="411"/>
      <c r="N180" s="411"/>
      <c r="O180" s="400"/>
    </row>
    <row r="181" spans="1:15" s="109" customFormat="1" ht="22.8" x14ac:dyDescent="0.4">
      <c r="A181" s="486" t="str">
        <f>[1]Hoja1!B6175</f>
        <v>0706</v>
      </c>
      <c r="B181" s="490" t="str">
        <f>[1]Hoja1!C6175</f>
        <v>Asuntol</v>
      </c>
      <c r="C181" s="400" t="str">
        <f>[1]Hoja1!D6175</f>
        <v/>
      </c>
      <c r="D181" s="400"/>
      <c r="E181" s="400"/>
      <c r="F181" s="406">
        <f>GEOMEAN(F182:F184)</f>
        <v>4.1630546474787478</v>
      </c>
      <c r="G181" s="386">
        <f>SUM(G182:G184)</f>
        <v>75</v>
      </c>
      <c r="H181" s="386">
        <f>SUM(H182:H184)</f>
        <v>300.75</v>
      </c>
      <c r="I181" s="386">
        <f>(H181/($H$179)*100)</f>
        <v>1.2949536206386545</v>
      </c>
      <c r="J181" s="411"/>
      <c r="K181" s="406">
        <f>GEOMEAN(K182:K184)</f>
        <v>4.1630546474787478</v>
      </c>
      <c r="L181" s="411"/>
      <c r="M181" s="411"/>
      <c r="N181" s="411"/>
      <c r="O181" s="400"/>
    </row>
    <row r="182" spans="1:15" s="109" customFormat="1" ht="22.8" x14ac:dyDescent="0.4">
      <c r="A182" s="277" t="s">
        <v>18</v>
      </c>
      <c r="B182" s="400" t="str">
        <f>[1]Hoja1!C6176</f>
        <v>0709</v>
      </c>
      <c r="C182" s="486" t="str">
        <f>[1]Hoja1!D6176</f>
        <v>47732</v>
      </c>
      <c r="D182" s="400">
        <f>[1]Hoja1!E6176</f>
        <v>280214</v>
      </c>
      <c r="E182" s="400">
        <f>[1]Hoja1!F6176</f>
        <v>50</v>
      </c>
      <c r="F182" s="412">
        <f>[1]Hoja1!G6176</f>
        <v>5.55</v>
      </c>
      <c r="G182" s="400">
        <f>[1]Hoja1!H6176</f>
        <v>15</v>
      </c>
      <c r="H182" s="381">
        <f t="shared" ref="H182:H184" si="23">F182*G182</f>
        <v>83.25</v>
      </c>
      <c r="I182" s="411"/>
      <c r="J182" s="411"/>
      <c r="K182" s="400">
        <f>[1]Hoja1!I6176</f>
        <v>5.55</v>
      </c>
      <c r="L182" s="411"/>
      <c r="M182" s="411"/>
      <c r="N182" s="411"/>
      <c r="O182" s="400"/>
    </row>
    <row r="183" spans="1:15" s="109" customFormat="1" ht="22.8" x14ac:dyDescent="0.4">
      <c r="A183" s="277" t="s">
        <v>18</v>
      </c>
      <c r="B183" s="400" t="str">
        <f>[1]Hoja1!C6177</f>
        <v>0730</v>
      </c>
      <c r="C183" s="486" t="str">
        <f>[1]Hoja1!D6177</f>
        <v>47732</v>
      </c>
      <c r="D183" s="400">
        <f>[1]Hoja1!E6177</f>
        <v>280214</v>
      </c>
      <c r="E183" s="400">
        <f>[1]Hoja1!F6177</f>
        <v>50</v>
      </c>
      <c r="F183" s="412">
        <f>[1]Hoja1!G6177</f>
        <v>4</v>
      </c>
      <c r="G183" s="400">
        <v>30</v>
      </c>
      <c r="H183" s="381">
        <f t="shared" si="23"/>
        <v>120</v>
      </c>
      <c r="I183" s="411"/>
      <c r="J183" s="411"/>
      <c r="K183" s="400">
        <f>[1]Hoja1!I6177</f>
        <v>4</v>
      </c>
      <c r="L183" s="411"/>
      <c r="M183" s="411"/>
      <c r="N183" s="411"/>
      <c r="O183" s="400"/>
    </row>
    <row r="184" spans="1:15" s="107" customFormat="1" ht="22.8" x14ac:dyDescent="0.4">
      <c r="A184" s="277" t="s">
        <v>18</v>
      </c>
      <c r="B184" s="400" t="str">
        <f>[1]Hoja1!C6178</f>
        <v>0731</v>
      </c>
      <c r="C184" s="486" t="str">
        <f>[1]Hoja1!D6178</f>
        <v>47732</v>
      </c>
      <c r="D184" s="400">
        <f>[1]Hoja1!E6178</f>
        <v>280214</v>
      </c>
      <c r="E184" s="400">
        <f>[1]Hoja1!F6178</f>
        <v>50</v>
      </c>
      <c r="F184" s="412">
        <v>3.25</v>
      </c>
      <c r="G184" s="400">
        <f>[1]Hoja1!H6178</f>
        <v>30</v>
      </c>
      <c r="H184" s="381">
        <f t="shared" si="23"/>
        <v>97.5</v>
      </c>
      <c r="I184" s="411"/>
      <c r="J184" s="411"/>
      <c r="K184" s="400">
        <v>3.25</v>
      </c>
      <c r="L184" s="411"/>
      <c r="M184" s="411"/>
      <c r="N184" s="411"/>
      <c r="O184" s="400"/>
    </row>
    <row r="185" spans="1:15" s="107" customFormat="1" ht="22.8" x14ac:dyDescent="0.4">
      <c r="A185" s="277" t="s">
        <v>18</v>
      </c>
      <c r="B185" s="400"/>
      <c r="C185" s="400"/>
      <c r="D185" s="400"/>
      <c r="E185" s="400"/>
      <c r="F185" s="412"/>
      <c r="G185" s="400"/>
      <c r="H185" s="400"/>
      <c r="I185" s="411"/>
      <c r="J185" s="411"/>
      <c r="K185" s="412"/>
      <c r="L185" s="411"/>
      <c r="M185" s="411"/>
      <c r="N185" s="411"/>
      <c r="O185" s="400"/>
    </row>
    <row r="186" spans="1:15" s="107" customFormat="1" ht="22.8" x14ac:dyDescent="0.4">
      <c r="A186" s="486" t="str">
        <f>[1]Hoja1!B6179</f>
        <v>0707</v>
      </c>
      <c r="B186" s="490" t="str">
        <f>[1]Hoja1!C6179</f>
        <v>Neguvón</v>
      </c>
      <c r="C186" s="400" t="str">
        <f>[1]Hoja1!D6179</f>
        <v/>
      </c>
      <c r="D186" s="400"/>
      <c r="E186" s="400"/>
      <c r="F186" s="406">
        <f>GEOMEAN(F187:F193)</f>
        <v>5.6049954079266433</v>
      </c>
      <c r="G186" s="386">
        <f>SUM(G187:G193)</f>
        <v>467</v>
      </c>
      <c r="H186" s="386">
        <f>SUM(H187:H193)</f>
        <v>2639.41</v>
      </c>
      <c r="I186" s="386">
        <f>(H186/($H$179)*100)</f>
        <v>11.364633535660419</v>
      </c>
      <c r="J186" s="411"/>
      <c r="K186" s="406">
        <f>GEOMEAN(K187:K193)</f>
        <v>5.6694545270347483</v>
      </c>
      <c r="L186" s="411"/>
      <c r="M186" s="411"/>
      <c r="N186" s="411"/>
      <c r="O186" s="400"/>
    </row>
    <row r="187" spans="1:15" ht="22.8" x14ac:dyDescent="0.4">
      <c r="A187" s="277" t="s">
        <v>18</v>
      </c>
      <c r="B187" s="400" t="str">
        <f>[1]Hoja1!C6180</f>
        <v>0702</v>
      </c>
      <c r="C187" s="486" t="str">
        <f>[1]Hoja1!D6180</f>
        <v>47732</v>
      </c>
      <c r="D187" s="486">
        <f>[1]Hoja1!E6180</f>
        <v>280214</v>
      </c>
      <c r="E187" s="486">
        <f>[1]Hoja1!F6180</f>
        <v>50</v>
      </c>
      <c r="F187" s="412">
        <v>5.45</v>
      </c>
      <c r="G187" s="400">
        <f>[1]Hoja1!H6180</f>
        <v>90</v>
      </c>
      <c r="H187" s="381">
        <f t="shared" ref="H187:H193" si="24">F187*G187</f>
        <v>490.5</v>
      </c>
      <c r="I187" s="400"/>
      <c r="J187" s="400"/>
      <c r="K187" s="400">
        <v>5.45</v>
      </c>
      <c r="L187" s="400"/>
      <c r="M187" s="400"/>
      <c r="N187" s="400"/>
      <c r="O187" s="400"/>
    </row>
    <row r="188" spans="1:15" s="277" customFormat="1" ht="22.8" x14ac:dyDescent="0.4">
      <c r="B188" s="400" t="str">
        <f>[1]Hoja1!C6181</f>
        <v>0709</v>
      </c>
      <c r="C188" s="486" t="str">
        <f>[1]Hoja1!D6181</f>
        <v>47732</v>
      </c>
      <c r="D188" s="486">
        <f>[1]Hoja1!E6181</f>
        <v>280214</v>
      </c>
      <c r="E188" s="486">
        <f>[1]Hoja1!F6181</f>
        <v>50</v>
      </c>
      <c r="F188" s="412">
        <v>5.45</v>
      </c>
      <c r="G188" s="400">
        <f>[1]Hoja1!H6181</f>
        <v>2</v>
      </c>
      <c r="H188" s="381">
        <f t="shared" si="24"/>
        <v>10.9</v>
      </c>
      <c r="I188" s="400"/>
      <c r="J188" s="400"/>
      <c r="K188" s="400">
        <v>5.45</v>
      </c>
      <c r="L188" s="400"/>
      <c r="M188" s="400"/>
      <c r="N188" s="400"/>
      <c r="O188" s="400"/>
    </row>
    <row r="189" spans="1:15" ht="22.8" x14ac:dyDescent="0.4">
      <c r="B189" s="484" t="str">
        <f>[1]Hoja1!C6182</f>
        <v>0719</v>
      </c>
      <c r="C189" s="503" t="str">
        <f>[1]Hoja1!D6182</f>
        <v>47732</v>
      </c>
      <c r="D189" s="486">
        <f>[1]Hoja1!E6182</f>
        <v>280214</v>
      </c>
      <c r="E189" s="486">
        <f>[1]Hoja1!F6182</f>
        <v>50</v>
      </c>
      <c r="F189" s="412">
        <f>[1]Hoja1!G6182</f>
        <v>6</v>
      </c>
      <c r="G189" s="400">
        <v>72</v>
      </c>
      <c r="H189" s="381">
        <f t="shared" si="24"/>
        <v>432</v>
      </c>
      <c r="I189" s="400"/>
      <c r="J189" s="400"/>
      <c r="K189" s="400">
        <f>[1]Hoja1!I6182</f>
        <v>6.5</v>
      </c>
      <c r="L189" s="400"/>
      <c r="M189" s="400"/>
      <c r="N189" s="400"/>
      <c r="O189" s="400"/>
    </row>
    <row r="190" spans="1:15" ht="22.8" x14ac:dyDescent="0.4">
      <c r="B190" s="493" t="str">
        <f>[1]Hoja1!C6183</f>
        <v>0720</v>
      </c>
      <c r="C190" s="503" t="str">
        <f>[1]Hoja1!D6183</f>
        <v>47732</v>
      </c>
      <c r="D190" s="486">
        <f>[1]Hoja1!E6183</f>
        <v>280214</v>
      </c>
      <c r="E190" s="486">
        <f>[1]Hoja1!F6183</f>
        <v>50</v>
      </c>
      <c r="F190" s="412">
        <f>[1]Hoja1!G6183</f>
        <v>6.87</v>
      </c>
      <c r="G190" s="400">
        <v>73</v>
      </c>
      <c r="H190" s="381">
        <f t="shared" si="24"/>
        <v>501.51</v>
      </c>
      <c r="I190" s="400"/>
      <c r="J190" s="400"/>
      <c r="K190" s="400">
        <f>[1]Hoja1!I6183</f>
        <v>6.87</v>
      </c>
      <c r="L190" s="400"/>
      <c r="M190" s="400"/>
      <c r="N190" s="400"/>
      <c r="O190" s="400"/>
    </row>
    <row r="191" spans="1:15" ht="22.8" x14ac:dyDescent="0.4">
      <c r="B191" s="502" t="str">
        <f>[1]Hoja1!C6184</f>
        <v>0730</v>
      </c>
      <c r="C191" s="504" t="str">
        <f>[1]Hoja1!D6184</f>
        <v>47732</v>
      </c>
      <c r="D191" s="505">
        <f>[1]Hoja1!E6184</f>
        <v>280214</v>
      </c>
      <c r="E191" s="505">
        <f>[1]Hoja1!F6184</f>
        <v>50</v>
      </c>
      <c r="F191" s="500">
        <v>5.15</v>
      </c>
      <c r="G191" s="500">
        <v>30</v>
      </c>
      <c r="H191" s="381">
        <f t="shared" si="24"/>
        <v>154.5</v>
      </c>
      <c r="I191" s="500"/>
      <c r="J191" s="500"/>
      <c r="K191" s="500">
        <v>5.15</v>
      </c>
      <c r="L191" s="500"/>
      <c r="M191" s="500"/>
      <c r="N191" s="500"/>
      <c r="O191" s="400"/>
    </row>
    <row r="192" spans="1:15" ht="22.8" x14ac:dyDescent="0.4">
      <c r="B192" s="493" t="str">
        <f>[1]Hoja1!C6185</f>
        <v>0740</v>
      </c>
      <c r="C192" s="503" t="str">
        <f>[1]Hoja1!D6185</f>
        <v>47732</v>
      </c>
      <c r="D192" s="486">
        <f>[1]Hoja1!E6185</f>
        <v>280214</v>
      </c>
      <c r="E192" s="486">
        <f>[1]Hoja1!F6185</f>
        <v>50</v>
      </c>
      <c r="F192" s="400">
        <v>5.25</v>
      </c>
      <c r="G192" s="400">
        <v>150</v>
      </c>
      <c r="H192" s="381">
        <f t="shared" si="24"/>
        <v>787.5</v>
      </c>
      <c r="I192" s="400"/>
      <c r="J192" s="400"/>
      <c r="K192" s="400">
        <v>5.25</v>
      </c>
      <c r="L192" s="400"/>
      <c r="M192" s="400"/>
      <c r="N192" s="400"/>
      <c r="O192" s="400"/>
    </row>
    <row r="193" spans="1:15" ht="22.8" x14ac:dyDescent="0.4">
      <c r="B193" s="484" t="str">
        <f>[1]Hoja1!C6186</f>
        <v>0743</v>
      </c>
      <c r="C193" s="488" t="str">
        <f>[1]Hoja1!D6186</f>
        <v>47732</v>
      </c>
      <c r="D193" s="485">
        <f>[1]Hoja1!E6186</f>
        <v>280214</v>
      </c>
      <c r="E193" s="487">
        <f>[1]Hoja1!F6186</f>
        <v>50</v>
      </c>
      <c r="F193" s="489">
        <v>5.25</v>
      </c>
      <c r="G193" s="489">
        <f>[1]Hoja1!H6186</f>
        <v>50</v>
      </c>
      <c r="H193" s="381">
        <f t="shared" si="24"/>
        <v>262.5</v>
      </c>
      <c r="I193" s="489"/>
      <c r="J193" s="411"/>
      <c r="K193" s="489">
        <v>5.25</v>
      </c>
      <c r="L193" s="411"/>
      <c r="M193" s="411"/>
      <c r="N193" s="411"/>
      <c r="O193" s="400"/>
    </row>
    <row r="194" spans="1:15" s="110" customFormat="1" ht="22.8" x14ac:dyDescent="0.4">
      <c r="A194" s="278" t="s">
        <v>18</v>
      </c>
      <c r="B194" s="400"/>
      <c r="C194" s="400"/>
      <c r="D194" s="400"/>
      <c r="E194" s="400"/>
      <c r="F194" s="412"/>
      <c r="G194" s="400"/>
      <c r="H194" s="400"/>
      <c r="I194" s="411"/>
      <c r="J194" s="411"/>
      <c r="K194" s="412"/>
      <c r="L194" s="411"/>
      <c r="M194" s="411"/>
      <c r="N194" s="411"/>
      <c r="O194" s="400"/>
    </row>
    <row r="195" spans="1:15" s="110" customFormat="1" ht="22.8" x14ac:dyDescent="0.4">
      <c r="A195" s="486" t="str">
        <f>[1]Hoja1!B6187</f>
        <v>0708</v>
      </c>
      <c r="B195" s="490" t="str">
        <f>[1]Hoja1!C6187</f>
        <v>Paredón</v>
      </c>
      <c r="C195" s="400" t="str">
        <f>[1]Hoja1!D6187</f>
        <v/>
      </c>
      <c r="D195" s="400"/>
      <c r="E195" s="400"/>
      <c r="F195" s="406">
        <f>GEOMEAN(F196:F203)</f>
        <v>2.6775419990996148</v>
      </c>
      <c r="G195" s="386">
        <f>SUM(G196:G203)</f>
        <v>796</v>
      </c>
      <c r="H195" s="386">
        <f>SUM(H196:H203)</f>
        <v>2218.2999999999997</v>
      </c>
      <c r="I195" s="386">
        <f>(H195/($H$179)*100)</f>
        <v>9.5514401219043297</v>
      </c>
      <c r="J195" s="411"/>
      <c r="K195" s="406">
        <f>GEOMEAN(K196:K203)</f>
        <v>2.7347328433062641</v>
      </c>
      <c r="L195" s="411"/>
      <c r="M195" s="411"/>
      <c r="N195" s="411"/>
      <c r="O195" s="400"/>
    </row>
    <row r="196" spans="1:15" s="110" customFormat="1" ht="22.8" x14ac:dyDescent="0.4">
      <c r="A196" s="278" t="s">
        <v>18</v>
      </c>
      <c r="B196" s="400" t="str">
        <f>[1]Hoja1!C6188</f>
        <v>0709</v>
      </c>
      <c r="C196" s="486" t="str">
        <f>[1]Hoja1!D6188</f>
        <v>47732</v>
      </c>
      <c r="D196" s="486">
        <f>[1]Hoja1!E6188</f>
        <v>280214</v>
      </c>
      <c r="E196" s="400">
        <f>[1]Hoja1!F6188</f>
        <v>30</v>
      </c>
      <c r="F196" s="412">
        <f>[1]Hoja1!G6188</f>
        <v>3.15</v>
      </c>
      <c r="G196" s="400">
        <f>[1]Hoja1!H6188</f>
        <v>5</v>
      </c>
      <c r="H196" s="381">
        <f t="shared" ref="H196:H203" si="25">F196*G196</f>
        <v>15.75</v>
      </c>
      <c r="I196" s="411"/>
      <c r="J196" s="411"/>
      <c r="K196" s="400">
        <f>[1]Hoja1!I6188</f>
        <v>3.15</v>
      </c>
      <c r="L196" s="411"/>
      <c r="M196" s="411"/>
      <c r="N196" s="411"/>
      <c r="O196" s="400"/>
    </row>
    <row r="197" spans="1:15" s="110" customFormat="1" ht="22.8" x14ac:dyDescent="0.4">
      <c r="A197" s="278" t="s">
        <v>18</v>
      </c>
      <c r="B197" s="400" t="str">
        <f>[1]Hoja1!C6189</f>
        <v>0710</v>
      </c>
      <c r="C197" s="486" t="str">
        <f>[1]Hoja1!D6189</f>
        <v>47732</v>
      </c>
      <c r="D197" s="486">
        <f>[1]Hoja1!E6189</f>
        <v>280214</v>
      </c>
      <c r="E197" s="400">
        <f>[1]Hoja1!F6189</f>
        <v>30</v>
      </c>
      <c r="F197" s="412">
        <f>[1]Hoja1!G6189</f>
        <v>2.4</v>
      </c>
      <c r="G197" s="400">
        <v>100</v>
      </c>
      <c r="H197" s="381">
        <f t="shared" si="25"/>
        <v>240</v>
      </c>
      <c r="I197" s="411"/>
      <c r="J197" s="411"/>
      <c r="K197" s="400">
        <f>[1]Hoja1!I6189</f>
        <v>2.4</v>
      </c>
      <c r="L197" s="411"/>
      <c r="M197" s="411"/>
      <c r="N197" s="411"/>
      <c r="O197" s="400"/>
    </row>
    <row r="198" spans="1:15" s="110" customFormat="1" ht="22.8" x14ac:dyDescent="0.4">
      <c r="A198" s="278" t="s">
        <v>18</v>
      </c>
      <c r="B198" s="400" t="str">
        <f>[1]Hoja1!C6190</f>
        <v>0719</v>
      </c>
      <c r="C198" s="486" t="str">
        <f>[1]Hoja1!D6190</f>
        <v>47732</v>
      </c>
      <c r="D198" s="486">
        <f>[1]Hoja1!E6190</f>
        <v>280214</v>
      </c>
      <c r="E198" s="400">
        <f>[1]Hoja1!F6190</f>
        <v>30</v>
      </c>
      <c r="F198" s="412">
        <f>[1]Hoja1!G6190</f>
        <v>1.9</v>
      </c>
      <c r="G198" s="400">
        <v>144</v>
      </c>
      <c r="H198" s="381">
        <f t="shared" si="25"/>
        <v>273.59999999999997</v>
      </c>
      <c r="I198" s="411"/>
      <c r="J198" s="411"/>
      <c r="K198" s="400">
        <f>[1]Hoja1!I6190</f>
        <v>2.25</v>
      </c>
      <c r="L198" s="411"/>
      <c r="M198" s="411"/>
      <c r="N198" s="411"/>
      <c r="O198" s="400"/>
    </row>
    <row r="199" spans="1:15" s="110" customFormat="1" ht="22.8" x14ac:dyDescent="0.4">
      <c r="A199" s="278" t="s">
        <v>18</v>
      </c>
      <c r="B199" s="400" t="str">
        <f>[1]Hoja1!C6191</f>
        <v>0722</v>
      </c>
      <c r="C199" s="486" t="str">
        <f>[1]Hoja1!D6191</f>
        <v>47732</v>
      </c>
      <c r="D199" s="486">
        <f>[1]Hoja1!E6191</f>
        <v>280214</v>
      </c>
      <c r="E199" s="400">
        <f>[1]Hoja1!F6191</f>
        <v>30</v>
      </c>
      <c r="F199" s="412">
        <f>[1]Hoja1!G6191</f>
        <v>2.85</v>
      </c>
      <c r="G199" s="400">
        <v>15</v>
      </c>
      <c r="H199" s="381">
        <f t="shared" si="25"/>
        <v>42.75</v>
      </c>
      <c r="I199" s="411"/>
      <c r="J199" s="411"/>
      <c r="K199" s="400">
        <f>[1]Hoja1!I6191</f>
        <v>2.85</v>
      </c>
      <c r="L199" s="411"/>
      <c r="M199" s="411"/>
      <c r="N199" s="411"/>
      <c r="O199" s="400"/>
    </row>
    <row r="200" spans="1:15" s="277" customFormat="1" ht="22.8" x14ac:dyDescent="0.4">
      <c r="A200" s="278" t="s">
        <v>18</v>
      </c>
      <c r="B200" s="400" t="str">
        <f>[1]Hoja1!C6192</f>
        <v>0723</v>
      </c>
      <c r="C200" s="486" t="str">
        <f>[1]Hoja1!D6192</f>
        <v>47732</v>
      </c>
      <c r="D200" s="486">
        <f>[1]Hoja1!E6192</f>
        <v>280214</v>
      </c>
      <c r="E200" s="400">
        <f>[1]Hoja1!F6192</f>
        <v>30</v>
      </c>
      <c r="F200" s="412">
        <f>[1]Hoja1!G6192</f>
        <v>2.5</v>
      </c>
      <c r="G200" s="400">
        <f>[1]Hoja1!H6192</f>
        <v>96</v>
      </c>
      <c r="H200" s="381">
        <f t="shared" si="25"/>
        <v>240</v>
      </c>
      <c r="I200" s="411"/>
      <c r="J200" s="411"/>
      <c r="K200" s="400">
        <f>[1]Hoja1!I6192</f>
        <v>2.5</v>
      </c>
      <c r="L200" s="411"/>
      <c r="M200" s="411"/>
      <c r="N200" s="411"/>
      <c r="O200" s="400"/>
    </row>
    <row r="201" spans="1:15" s="277" customFormat="1" ht="22.8" x14ac:dyDescent="0.4">
      <c r="A201" s="278" t="s">
        <v>18</v>
      </c>
      <c r="B201" s="400" t="str">
        <f>[1]Hoja1!C6193</f>
        <v>0732</v>
      </c>
      <c r="C201" s="486" t="str">
        <f>[1]Hoja1!D6193</f>
        <v>47732</v>
      </c>
      <c r="D201" s="486">
        <f>[1]Hoja1!E6193</f>
        <v>280214</v>
      </c>
      <c r="E201" s="400">
        <f>[1]Hoja1!F6193</f>
        <v>30</v>
      </c>
      <c r="F201" s="412">
        <f>[1]Hoja1!G6193</f>
        <v>2.5</v>
      </c>
      <c r="G201" s="400">
        <f>[1]Hoja1!H6193</f>
        <v>100</v>
      </c>
      <c r="H201" s="381">
        <f t="shared" si="25"/>
        <v>250</v>
      </c>
      <c r="I201" s="411"/>
      <c r="J201" s="411"/>
      <c r="K201" s="400">
        <f>[1]Hoja1!I6193</f>
        <v>2.5</v>
      </c>
      <c r="L201" s="411"/>
      <c r="M201" s="411"/>
      <c r="N201" s="411"/>
      <c r="O201" s="400"/>
    </row>
    <row r="202" spans="1:15" s="277" customFormat="1" ht="22.8" x14ac:dyDescent="0.4">
      <c r="A202" s="278" t="s">
        <v>18</v>
      </c>
      <c r="B202" s="400" t="str">
        <f>[1]Hoja1!C6194</f>
        <v>0735</v>
      </c>
      <c r="C202" s="486" t="str">
        <f>[1]Hoja1!D6194</f>
        <v>47732</v>
      </c>
      <c r="D202" s="486">
        <f>[1]Hoja1!E6194</f>
        <v>280214</v>
      </c>
      <c r="E202" s="400">
        <f>[1]Hoja1!F6194</f>
        <v>30</v>
      </c>
      <c r="F202" s="412">
        <f>[1]Hoja1!G6194</f>
        <v>3.5</v>
      </c>
      <c r="G202" s="400">
        <f>[1]Hoja1!H6194</f>
        <v>300</v>
      </c>
      <c r="H202" s="381">
        <f t="shared" si="25"/>
        <v>1050</v>
      </c>
      <c r="I202" s="411"/>
      <c r="J202" s="411"/>
      <c r="K202" s="400">
        <f>[1]Hoja1!I6194</f>
        <v>3.5</v>
      </c>
      <c r="L202" s="411"/>
      <c r="M202" s="411"/>
      <c r="N202" s="411"/>
      <c r="O202" s="400"/>
    </row>
    <row r="203" spans="1:15" s="277" customFormat="1" ht="22.8" x14ac:dyDescent="0.4">
      <c r="A203" s="278" t="s">
        <v>18</v>
      </c>
      <c r="B203" s="400" t="str">
        <f>[1]Hoja1!C6195</f>
        <v>0747</v>
      </c>
      <c r="C203" s="486" t="str">
        <f>[1]Hoja1!D6195</f>
        <v>47732</v>
      </c>
      <c r="D203" s="486">
        <f>[1]Hoja1!E6195</f>
        <v>280214</v>
      </c>
      <c r="E203" s="400">
        <f>[1]Hoja1!F6195</f>
        <v>30</v>
      </c>
      <c r="F203" s="412">
        <f>[1]Hoja1!G6195</f>
        <v>2.95</v>
      </c>
      <c r="G203" s="400">
        <v>36</v>
      </c>
      <c r="H203" s="381">
        <f t="shared" si="25"/>
        <v>106.2</v>
      </c>
      <c r="I203" s="411"/>
      <c r="J203" s="411"/>
      <c r="K203" s="400">
        <f>[1]Hoja1!I6195</f>
        <v>2.95</v>
      </c>
      <c r="L203" s="411"/>
      <c r="M203" s="411"/>
      <c r="N203" s="411"/>
      <c r="O203" s="400"/>
    </row>
    <row r="204" spans="1:15" s="277" customFormat="1" ht="22.8" x14ac:dyDescent="0.4">
      <c r="A204" s="278" t="s">
        <v>18</v>
      </c>
      <c r="B204" s="400"/>
      <c r="C204" s="400"/>
      <c r="D204" s="400"/>
      <c r="E204" s="400"/>
      <c r="F204" s="412"/>
      <c r="G204" s="400"/>
      <c r="H204" s="400"/>
      <c r="I204" s="411"/>
      <c r="J204" s="411"/>
      <c r="K204" s="412"/>
      <c r="L204" s="411"/>
      <c r="M204" s="411"/>
      <c r="N204" s="411"/>
      <c r="O204" s="400"/>
    </row>
    <row r="205" spans="1:15" s="277" customFormat="1" ht="22.8" x14ac:dyDescent="0.4">
      <c r="A205" s="486" t="str">
        <f>[1]Hoja1!B6196</f>
        <v>0709</v>
      </c>
      <c r="B205" s="490" t="str">
        <f>[1]Hoja1!C6196</f>
        <v>Fulminado</v>
      </c>
      <c r="C205" s="400" t="str">
        <f>[1]Hoja1!D6196</f>
        <v/>
      </c>
      <c r="D205" s="400"/>
      <c r="E205" s="400"/>
      <c r="F205" s="406">
        <f>GEOMEAN(F206:F219)</f>
        <v>2.7841113863762317</v>
      </c>
      <c r="G205" s="386">
        <f>SUM(G206:G219)</f>
        <v>2184</v>
      </c>
      <c r="H205" s="386">
        <f>SUM(H206:H219)</f>
        <v>5515.66</v>
      </c>
      <c r="I205" s="386">
        <f>(H205/($H$179)*100)</f>
        <v>23.749040356481466</v>
      </c>
      <c r="J205" s="411"/>
      <c r="K205" s="406">
        <f>GEOMEAN(K206:K219)</f>
        <v>2.8652650310415502</v>
      </c>
      <c r="L205" s="411"/>
      <c r="M205" s="411"/>
      <c r="N205" s="411"/>
      <c r="O205" s="400"/>
    </row>
    <row r="206" spans="1:15" s="277" customFormat="1" ht="22.8" x14ac:dyDescent="0.4">
      <c r="A206" s="278" t="s">
        <v>18</v>
      </c>
      <c r="B206" s="400" t="str">
        <f>[1]Hoja1!C6197</f>
        <v>0707</v>
      </c>
      <c r="C206" s="486" t="str">
        <f>[1]Hoja1!D6197</f>
        <v>47732</v>
      </c>
      <c r="D206" s="486">
        <f>[1]Hoja1!E6197</f>
        <v>280214</v>
      </c>
      <c r="E206" s="486">
        <f>[1]Hoja1!F6197</f>
        <v>30</v>
      </c>
      <c r="F206" s="412">
        <f>[1]Hoja1!G6197</f>
        <v>2</v>
      </c>
      <c r="G206" s="400">
        <f>[1]Hoja1!H6197</f>
        <v>525</v>
      </c>
      <c r="H206" s="381">
        <f t="shared" ref="H206:H219" si="26">F206*G206</f>
        <v>1050</v>
      </c>
      <c r="I206" s="411"/>
      <c r="J206" s="411"/>
      <c r="K206" s="412">
        <f>[1]Hoja1!I6197</f>
        <v>2.14</v>
      </c>
      <c r="L206" s="411"/>
      <c r="M206" s="411"/>
      <c r="N206" s="411"/>
      <c r="O206" s="400"/>
    </row>
    <row r="207" spans="1:15" s="277" customFormat="1" ht="22.8" x14ac:dyDescent="0.4">
      <c r="A207" s="278" t="s">
        <v>18</v>
      </c>
      <c r="B207" s="400" t="str">
        <f>[1]Hoja1!C6198</f>
        <v>0719</v>
      </c>
      <c r="C207" s="486" t="str">
        <f>[1]Hoja1!D6198</f>
        <v>47732</v>
      </c>
      <c r="D207" s="486">
        <f>[1]Hoja1!E6198</f>
        <v>280214</v>
      </c>
      <c r="E207" s="486">
        <f>[1]Hoja1!F6198</f>
        <v>30</v>
      </c>
      <c r="F207" s="412">
        <f>[1]Hoja1!G6198</f>
        <v>1.9</v>
      </c>
      <c r="G207" s="400">
        <v>250</v>
      </c>
      <c r="H207" s="381">
        <f t="shared" si="26"/>
        <v>475</v>
      </c>
      <c r="I207" s="411"/>
      <c r="J207" s="411"/>
      <c r="K207" s="400">
        <f>[1]Hoja1!I6198</f>
        <v>2.25</v>
      </c>
      <c r="L207" s="411"/>
      <c r="M207" s="411"/>
      <c r="N207" s="411"/>
      <c r="O207" s="400"/>
    </row>
    <row r="208" spans="1:15" s="277" customFormat="1" ht="22.8" x14ac:dyDescent="0.4">
      <c r="B208" s="400" t="str">
        <f>[1]Hoja1!C6199</f>
        <v>0720</v>
      </c>
      <c r="C208" s="486" t="str">
        <f>[1]Hoja1!D6199</f>
        <v>47732</v>
      </c>
      <c r="D208" s="486">
        <f>[1]Hoja1!E6199</f>
        <v>280214</v>
      </c>
      <c r="E208" s="486">
        <f>[1]Hoja1!F6199</f>
        <v>30</v>
      </c>
      <c r="F208" s="412">
        <f>[1]Hoja1!G6199</f>
        <v>2.16</v>
      </c>
      <c r="G208" s="400">
        <v>251</v>
      </c>
      <c r="H208" s="381">
        <f t="shared" si="26"/>
        <v>542.16000000000008</v>
      </c>
      <c r="I208" s="411"/>
      <c r="J208" s="411"/>
      <c r="K208" s="400">
        <f>[1]Hoja1!I6199</f>
        <v>2.16</v>
      </c>
      <c r="L208" s="411"/>
      <c r="M208" s="411"/>
      <c r="N208" s="411"/>
      <c r="O208" s="400"/>
    </row>
    <row r="209" spans="1:15" s="278" customFormat="1" ht="22.8" x14ac:dyDescent="0.4">
      <c r="B209" s="484" t="str">
        <f>[1]Hoja1!C6200</f>
        <v>0722</v>
      </c>
      <c r="C209" s="488" t="str">
        <f>[1]Hoja1!D6200</f>
        <v>47732</v>
      </c>
      <c r="D209" s="485">
        <f>[1]Hoja1!E6200</f>
        <v>280214</v>
      </c>
      <c r="E209" s="487">
        <f>[1]Hoja1!F6200</f>
        <v>30</v>
      </c>
      <c r="F209" s="489">
        <f>[1]Hoja1!G6200</f>
        <v>3</v>
      </c>
      <c r="G209" s="489">
        <v>10</v>
      </c>
      <c r="H209" s="381">
        <f t="shared" si="26"/>
        <v>30</v>
      </c>
      <c r="I209" s="411"/>
      <c r="J209" s="411"/>
      <c r="K209" s="489">
        <f>[1]Hoja1!I6200</f>
        <v>3</v>
      </c>
      <c r="L209" s="411"/>
      <c r="M209" s="411"/>
      <c r="N209" s="411"/>
      <c r="O209" s="400"/>
    </row>
    <row r="210" spans="1:15" s="278" customFormat="1" ht="22.8" x14ac:dyDescent="0.4">
      <c r="A210" s="279" t="s">
        <v>18</v>
      </c>
      <c r="B210" s="400" t="str">
        <f>[1]Hoja1!C6201</f>
        <v>0723</v>
      </c>
      <c r="C210" s="486" t="str">
        <f>[1]Hoja1!D6201</f>
        <v>47732</v>
      </c>
      <c r="D210" s="486">
        <f>[1]Hoja1!E6201</f>
        <v>280214</v>
      </c>
      <c r="E210" s="486">
        <f>[1]Hoja1!F6201</f>
        <v>30</v>
      </c>
      <c r="F210" s="412">
        <f>[1]Hoja1!G6201</f>
        <v>2.7</v>
      </c>
      <c r="G210" s="400">
        <f>[1]Hoja1!H6201</f>
        <v>72</v>
      </c>
      <c r="H210" s="381">
        <f t="shared" si="26"/>
        <v>194.4</v>
      </c>
      <c r="I210" s="411"/>
      <c r="J210" s="411"/>
      <c r="K210" s="400">
        <f>[1]Hoja1!I6201</f>
        <v>2.7</v>
      </c>
      <c r="L210" s="411"/>
      <c r="M210" s="411"/>
      <c r="N210" s="411"/>
      <c r="O210" s="400"/>
    </row>
    <row r="211" spans="1:15" s="278" customFormat="1" ht="22.8" x14ac:dyDescent="0.4">
      <c r="A211" s="279" t="s">
        <v>18</v>
      </c>
      <c r="B211" s="400" t="str">
        <f>[1]Hoja1!C6202</f>
        <v>0724</v>
      </c>
      <c r="C211" s="486" t="str">
        <f>[1]Hoja1!D6202</f>
        <v>47732</v>
      </c>
      <c r="D211" s="486">
        <f>[1]Hoja1!E6202</f>
        <v>280214</v>
      </c>
      <c r="E211" s="486">
        <v>30</v>
      </c>
      <c r="F211" s="412">
        <f>[1]Hoja1!G6202</f>
        <v>3.5</v>
      </c>
      <c r="G211" s="400">
        <v>73</v>
      </c>
      <c r="H211" s="381">
        <f t="shared" si="26"/>
        <v>255.5</v>
      </c>
      <c r="I211" s="411"/>
      <c r="J211" s="411"/>
      <c r="K211" s="400">
        <f>[1]Hoja1!I6202</f>
        <v>3.5</v>
      </c>
      <c r="L211" s="411"/>
      <c r="M211" s="411"/>
      <c r="N211" s="411"/>
      <c r="O211" s="400"/>
    </row>
    <row r="212" spans="1:15" s="278" customFormat="1" ht="22.8" x14ac:dyDescent="0.4">
      <c r="B212" s="400" t="str">
        <f>[1]Hoja1!C6203</f>
        <v>0732</v>
      </c>
      <c r="C212" s="486" t="str">
        <f>[1]Hoja1!D6203</f>
        <v>47732</v>
      </c>
      <c r="D212" s="486">
        <f>[1]Hoja1!E6203</f>
        <v>280214</v>
      </c>
      <c r="E212" s="486">
        <f>[1]Hoja1!F6203</f>
        <v>30</v>
      </c>
      <c r="F212" s="412">
        <f>[1]Hoja1!G6203</f>
        <v>2.5</v>
      </c>
      <c r="G212" s="400">
        <f>[1]Hoja1!H6203</f>
        <v>100</v>
      </c>
      <c r="H212" s="381">
        <f t="shared" si="26"/>
        <v>250</v>
      </c>
      <c r="I212" s="411"/>
      <c r="J212" s="411"/>
      <c r="K212" s="400">
        <f>[1]Hoja1!I6203</f>
        <v>2.5</v>
      </c>
      <c r="L212" s="411"/>
      <c r="M212" s="411"/>
      <c r="N212" s="411"/>
      <c r="O212" s="400"/>
    </row>
    <row r="213" spans="1:15" s="279" customFormat="1" ht="22.8" x14ac:dyDescent="0.4">
      <c r="B213" s="484" t="str">
        <f>[1]Hoja1!C6204</f>
        <v>0733</v>
      </c>
      <c r="C213" s="488" t="str">
        <f>[1]Hoja1!D6204</f>
        <v>47732</v>
      </c>
      <c r="D213" s="485">
        <f>[1]Hoja1!E6204</f>
        <v>280214</v>
      </c>
      <c r="E213" s="487">
        <f>[1]Hoja1!F6204</f>
        <v>30</v>
      </c>
      <c r="F213" s="489">
        <f>[1]Hoja1!G6204</f>
        <v>2.16</v>
      </c>
      <c r="G213" s="489">
        <v>215</v>
      </c>
      <c r="H213" s="381">
        <f t="shared" si="26"/>
        <v>464.40000000000003</v>
      </c>
      <c r="I213" s="411"/>
      <c r="J213" s="411"/>
      <c r="K213" s="489">
        <f>[1]Hoja1!I6204</f>
        <v>2.16</v>
      </c>
      <c r="L213" s="411"/>
      <c r="M213" s="411"/>
      <c r="N213" s="411"/>
      <c r="O213" s="400"/>
    </row>
    <row r="214" spans="1:15" s="277" customFormat="1" ht="22.8" x14ac:dyDescent="0.4">
      <c r="A214" s="280" t="s">
        <v>18</v>
      </c>
      <c r="B214" s="400" t="str">
        <f>[1]Hoja1!C6205</f>
        <v>0735</v>
      </c>
      <c r="C214" s="486" t="str">
        <f>[1]Hoja1!D6205</f>
        <v>47732</v>
      </c>
      <c r="D214" s="486">
        <f>[1]Hoja1!E6205</f>
        <v>280214</v>
      </c>
      <c r="E214" s="486">
        <f>[1]Hoja1!F6205</f>
        <v>30</v>
      </c>
      <c r="F214" s="412">
        <f>[1]Hoja1!G6205</f>
        <v>3.5</v>
      </c>
      <c r="G214" s="400">
        <f>[1]Hoja1!H6205</f>
        <v>300</v>
      </c>
      <c r="H214" s="381">
        <f t="shared" si="26"/>
        <v>1050</v>
      </c>
      <c r="I214" s="411"/>
      <c r="J214" s="411"/>
      <c r="K214" s="400">
        <f>[1]Hoja1!I6205</f>
        <v>3.5</v>
      </c>
      <c r="L214" s="411"/>
      <c r="M214" s="411"/>
      <c r="N214" s="411"/>
      <c r="O214" s="400"/>
    </row>
    <row r="215" spans="1:15" s="277" customFormat="1" ht="22.8" x14ac:dyDescent="0.4">
      <c r="B215" s="400" t="str">
        <f>[1]Hoja1!C6206</f>
        <v>0736</v>
      </c>
      <c r="C215" s="486" t="str">
        <f>[1]Hoja1!D6206</f>
        <v>47732</v>
      </c>
      <c r="D215" s="486">
        <f>[1]Hoja1!E6206</f>
        <v>280214</v>
      </c>
      <c r="E215" s="486">
        <f>[1]Hoja1!F6206</f>
        <v>30</v>
      </c>
      <c r="F215" s="412">
        <f>[1]Hoja1!G6206</f>
        <v>3.5</v>
      </c>
      <c r="G215" s="400">
        <f>[1]Hoja1!H6206</f>
        <v>24</v>
      </c>
      <c r="H215" s="381">
        <f t="shared" si="26"/>
        <v>84</v>
      </c>
      <c r="I215" s="411"/>
      <c r="J215" s="411"/>
      <c r="K215" s="400">
        <f>[1]Hoja1!I6206</f>
        <v>3.5</v>
      </c>
      <c r="L215" s="411"/>
      <c r="M215" s="411"/>
      <c r="N215" s="411"/>
      <c r="O215" s="400"/>
    </row>
    <row r="216" spans="1:15" s="277" customFormat="1" ht="22.8" x14ac:dyDescent="0.4">
      <c r="B216" s="400" t="str">
        <f>[1]Hoja1!C6207</f>
        <v>0742</v>
      </c>
      <c r="C216" s="486" t="str">
        <f>[1]Hoja1!D6207</f>
        <v>47732</v>
      </c>
      <c r="D216" s="486">
        <f>[1]Hoja1!E6207</f>
        <v>280214</v>
      </c>
      <c r="E216" s="486">
        <f>[1]Hoja1!F6207</f>
        <v>30</v>
      </c>
      <c r="F216" s="412">
        <f>[1]Hoja1!G6207</f>
        <v>2.5</v>
      </c>
      <c r="G216" s="400">
        <f>[1]Hoja1!H6207</f>
        <v>200</v>
      </c>
      <c r="H216" s="381">
        <f t="shared" si="26"/>
        <v>500</v>
      </c>
      <c r="I216" s="411"/>
      <c r="J216" s="411"/>
      <c r="K216" s="400">
        <f>[1]Hoja1!I6207</f>
        <v>2.95</v>
      </c>
      <c r="L216" s="411"/>
      <c r="M216" s="411"/>
      <c r="N216" s="411"/>
      <c r="O216" s="400"/>
    </row>
    <row r="217" spans="1:15" s="110" customFormat="1" ht="22.8" x14ac:dyDescent="0.4">
      <c r="B217" s="484" t="str">
        <f>[1]Hoja1!C6208</f>
        <v>0743</v>
      </c>
      <c r="C217" s="488" t="str">
        <f>[1]Hoja1!D6208</f>
        <v>47732</v>
      </c>
      <c r="D217" s="485">
        <f>[1]Hoja1!E6208</f>
        <v>280214</v>
      </c>
      <c r="E217" s="487">
        <f>[1]Hoja1!F6208</f>
        <v>30</v>
      </c>
      <c r="F217" s="489">
        <f>[1]Hoja1!G6208</f>
        <v>2.8</v>
      </c>
      <c r="G217" s="489">
        <f>[1]Hoja1!H6208</f>
        <v>24</v>
      </c>
      <c r="H217" s="381">
        <f t="shared" si="26"/>
        <v>67.199999999999989</v>
      </c>
      <c r="I217" s="411"/>
      <c r="J217" s="411"/>
      <c r="K217" s="489">
        <f>[1]Hoja1!I6208</f>
        <v>2.8</v>
      </c>
      <c r="L217" s="411"/>
      <c r="M217" s="411"/>
      <c r="N217" s="411"/>
      <c r="O217" s="400"/>
    </row>
    <row r="218" spans="1:15" s="110" customFormat="1" ht="22.8" x14ac:dyDescent="0.4">
      <c r="B218" s="484" t="str">
        <f>[1]Hoja1!C6209</f>
        <v>0744</v>
      </c>
      <c r="C218" s="488" t="str">
        <f>[1]Hoja1!D6209</f>
        <v>47732</v>
      </c>
      <c r="D218" s="485">
        <f>[1]Hoja1!E6209</f>
        <v>280214</v>
      </c>
      <c r="E218" s="487">
        <f>[1]Hoja1!F6209</f>
        <v>30</v>
      </c>
      <c r="F218" s="489">
        <f>[1]Hoja1!G6209</f>
        <v>3.95</v>
      </c>
      <c r="G218" s="489">
        <f>[1]Hoja1!H6209</f>
        <v>40</v>
      </c>
      <c r="H218" s="381">
        <f t="shared" si="26"/>
        <v>158</v>
      </c>
      <c r="I218" s="411"/>
      <c r="J218" s="411"/>
      <c r="K218" s="489">
        <f>[1]Hoja1!I6209</f>
        <v>3.95</v>
      </c>
      <c r="L218" s="411"/>
      <c r="M218" s="411"/>
      <c r="N218" s="411"/>
      <c r="O218" s="400"/>
    </row>
    <row r="219" spans="1:15" ht="22.8" x14ac:dyDescent="0.4">
      <c r="B219" s="493" t="str">
        <f>[1]Hoja1!C6210</f>
        <v>0748</v>
      </c>
      <c r="C219" s="503" t="str">
        <f>[1]Hoja1!D6210</f>
        <v>47732</v>
      </c>
      <c r="D219" s="486">
        <f>[1]Hoja1!E6210</f>
        <v>280214</v>
      </c>
      <c r="E219" s="486">
        <f>[1]Hoja1!F6210</f>
        <v>30</v>
      </c>
      <c r="F219" s="400">
        <v>3.95</v>
      </c>
      <c r="G219" s="400">
        <f>[1]Hoja1!H6210</f>
        <v>100</v>
      </c>
      <c r="H219" s="381">
        <f t="shared" si="26"/>
        <v>395</v>
      </c>
      <c r="I219" s="400"/>
      <c r="J219" s="400"/>
      <c r="K219" s="400">
        <v>3.95</v>
      </c>
      <c r="L219" s="400"/>
      <c r="M219" s="400"/>
      <c r="N219" s="400"/>
      <c r="O219" s="400"/>
    </row>
    <row r="220" spans="1:15" ht="22.8" x14ac:dyDescent="0.4">
      <c r="B220" s="506"/>
      <c r="C220" s="507"/>
      <c r="D220" s="508"/>
      <c r="E220" s="508"/>
      <c r="F220" s="498"/>
      <c r="G220" s="498"/>
      <c r="H220" s="498"/>
      <c r="I220" s="498"/>
      <c r="J220" s="509"/>
      <c r="K220" s="498"/>
      <c r="L220" s="509"/>
      <c r="M220" s="509"/>
      <c r="N220" s="498"/>
      <c r="O220" s="400"/>
    </row>
    <row r="221" spans="1:15" ht="22.8" x14ac:dyDescent="0.4">
      <c r="A221" s="510" t="str">
        <f>[1]Hoja1!B6211</f>
        <v>0710</v>
      </c>
      <c r="B221" s="511" t="str">
        <f>[1]Hoja1!C6211</f>
        <v>Larvicid</v>
      </c>
      <c r="C221" s="493" t="str">
        <f>[1]Hoja1!D6211</f>
        <v/>
      </c>
      <c r="D221" s="404"/>
      <c r="E221" s="405"/>
      <c r="F221" s="406">
        <f>GEOMEAN(F222)</f>
        <v>13.75</v>
      </c>
      <c r="G221" s="386">
        <f>SUM(G222:G235)</f>
        <v>1062</v>
      </c>
      <c r="H221" s="386">
        <f>SUM(H222:H235)</f>
        <v>6429.7</v>
      </c>
      <c r="I221" s="386">
        <f>(H221/($H$179)*100)</f>
        <v>27.684665983775087</v>
      </c>
      <c r="J221" s="489"/>
      <c r="K221" s="406">
        <f>GEOMEAN(K222)</f>
        <v>13.7</v>
      </c>
      <c r="L221" s="400"/>
      <c r="M221" s="400"/>
      <c r="N221" s="400"/>
      <c r="O221" s="400"/>
    </row>
    <row r="222" spans="1:15" s="111" customFormat="1" ht="22.8" x14ac:dyDescent="0.4">
      <c r="B222" s="484" t="str">
        <f>[1]Hoja1!C6212</f>
        <v>0719</v>
      </c>
      <c r="C222" s="414" t="str">
        <f>[1]Hoja1!D6212</f>
        <v>47732</v>
      </c>
      <c r="D222" s="409">
        <f>[1]Hoja1!E6212</f>
        <v>280214</v>
      </c>
      <c r="E222" s="487">
        <f>[1]Hoja1!F6212</f>
        <v>91</v>
      </c>
      <c r="F222" s="489">
        <v>13.75</v>
      </c>
      <c r="G222" s="489">
        <v>28</v>
      </c>
      <c r="H222" s="381">
        <f t="shared" ref="H222" si="27">F222*G222</f>
        <v>385</v>
      </c>
      <c r="I222" s="489"/>
      <c r="J222" s="489"/>
      <c r="K222" s="489">
        <v>13.7</v>
      </c>
      <c r="L222" s="411"/>
      <c r="M222" s="411"/>
      <c r="N222" s="411"/>
      <c r="O222" s="400"/>
    </row>
    <row r="223" spans="1:15" s="111" customFormat="1" ht="22.8" x14ac:dyDescent="0.4">
      <c r="A223" s="281" t="s">
        <v>18</v>
      </c>
      <c r="B223" s="400"/>
      <c r="C223" s="400"/>
      <c r="D223" s="400"/>
      <c r="E223" s="400"/>
      <c r="F223" s="412"/>
      <c r="G223" s="400"/>
      <c r="H223" s="400"/>
      <c r="I223" s="400"/>
      <c r="J223" s="400"/>
      <c r="K223" s="412"/>
      <c r="L223" s="400"/>
      <c r="M223" s="400"/>
      <c r="N223" s="400"/>
      <c r="O223" s="400"/>
    </row>
    <row r="224" spans="1:15" s="111" customFormat="1" ht="22.8" x14ac:dyDescent="0.4">
      <c r="A224" s="486" t="str">
        <f>[1]Hoja1!B6213</f>
        <v>0712</v>
      </c>
      <c r="B224" s="490" t="str">
        <f>[1]Hoja1!C6213</f>
        <v>Nuván</v>
      </c>
      <c r="C224" s="400" t="str">
        <f>[1]Hoja1!D6213</f>
        <v/>
      </c>
      <c r="D224" s="400"/>
      <c r="E224" s="486"/>
      <c r="F224" s="406">
        <f>GEOMEAN(F225:F237)</f>
        <v>6.0165028956669193</v>
      </c>
      <c r="G224" s="386">
        <f>SUM(G225:G237)</f>
        <v>537</v>
      </c>
      <c r="H224" s="386">
        <f>SUM(H225:H237)</f>
        <v>3144.8499999999995</v>
      </c>
      <c r="I224" s="386">
        <f>(H224/($H$179)*100)</f>
        <v>13.540930652919275</v>
      </c>
      <c r="J224" s="400"/>
      <c r="K224" s="406">
        <f>GEOMEAN(K225:K237)</f>
        <v>6.1560575077683124</v>
      </c>
      <c r="L224" s="400"/>
      <c r="M224" s="400"/>
      <c r="N224" s="400"/>
      <c r="O224" s="400"/>
    </row>
    <row r="225" spans="1:15" s="111" customFormat="1" ht="22.8" x14ac:dyDescent="0.4">
      <c r="A225" s="281" t="s">
        <v>18</v>
      </c>
      <c r="B225" s="400" t="str">
        <f>[1]Hoja1!C6214</f>
        <v>0702</v>
      </c>
      <c r="C225" s="486" t="str">
        <f>[1]Hoja1!D6214</f>
        <v>47732</v>
      </c>
      <c r="D225" s="486">
        <f>[1]Hoja1!E6214</f>
        <v>280214</v>
      </c>
      <c r="E225" s="486">
        <f>[1]Hoja1!F6214</f>
        <v>31</v>
      </c>
      <c r="F225" s="412">
        <f>[1]Hoja1!G6214</f>
        <v>6.75</v>
      </c>
      <c r="G225" s="400">
        <f>[1]Hoja1!H6214</f>
        <v>90</v>
      </c>
      <c r="H225" s="381">
        <f t="shared" ref="H225:H237" si="28">F225*G225</f>
        <v>607.5</v>
      </c>
      <c r="I225" s="400"/>
      <c r="J225" s="400"/>
      <c r="K225" s="400">
        <f>[1]Hoja1!I6214</f>
        <v>6.75</v>
      </c>
      <c r="L225" s="400"/>
      <c r="M225" s="400"/>
      <c r="N225" s="400"/>
      <c r="O225" s="400"/>
    </row>
    <row r="226" spans="1:15" s="111" customFormat="1" ht="22.8" x14ac:dyDescent="0.4">
      <c r="B226" s="413" t="str">
        <f>[1]Hoja1!C6215</f>
        <v>0705</v>
      </c>
      <c r="C226" s="503" t="str">
        <f>[1]Hoja1!D6215</f>
        <v>47732</v>
      </c>
      <c r="D226" s="485">
        <f>[1]Hoja1!E6215</f>
        <v>280214</v>
      </c>
      <c r="E226" s="487">
        <f>[1]Hoja1!F6215</f>
        <v>31</v>
      </c>
      <c r="F226" s="400">
        <f>[1]Hoja1!G6215</f>
        <v>5.95</v>
      </c>
      <c r="G226" s="400">
        <f>[1]Hoja1!H6215</f>
        <v>3</v>
      </c>
      <c r="H226" s="381">
        <f t="shared" si="28"/>
        <v>17.850000000000001</v>
      </c>
      <c r="I226" s="400"/>
      <c r="J226" s="400"/>
      <c r="K226" s="400">
        <f>[1]Hoja1!I6215</f>
        <v>5.95</v>
      </c>
      <c r="L226" s="400"/>
      <c r="M226" s="400"/>
      <c r="N226" s="400"/>
      <c r="O226" s="400"/>
    </row>
    <row r="227" spans="1:15" s="112" customFormat="1" ht="22.8" x14ac:dyDescent="0.4">
      <c r="B227" s="484" t="str">
        <f>[1]Hoja1!C6216</f>
        <v>0707</v>
      </c>
      <c r="C227" s="488" t="str">
        <f>[1]Hoja1!D6216</f>
        <v>47732</v>
      </c>
      <c r="D227" s="485">
        <f>[1]Hoja1!E6216</f>
        <v>280214</v>
      </c>
      <c r="E227" s="487">
        <f>[1]Hoja1!F6216</f>
        <v>31</v>
      </c>
      <c r="F227" s="489">
        <f>[1]Hoja1!G6216</f>
        <v>5.5</v>
      </c>
      <c r="G227" s="489">
        <f>[1]Hoja1!H6216</f>
        <v>130</v>
      </c>
      <c r="H227" s="381">
        <f t="shared" si="28"/>
        <v>715</v>
      </c>
      <c r="I227" s="489"/>
      <c r="J227" s="489"/>
      <c r="K227" s="489">
        <f>[1]Hoja1!I6216</f>
        <v>5.5</v>
      </c>
      <c r="L227" s="411"/>
      <c r="M227" s="411"/>
      <c r="N227" s="411"/>
      <c r="O227" s="400"/>
    </row>
    <row r="228" spans="1:15" s="111" customFormat="1" ht="22.8" x14ac:dyDescent="0.4">
      <c r="A228" s="282" t="s">
        <v>18</v>
      </c>
      <c r="B228" s="400" t="str">
        <f>[1]Hoja1!C6217</f>
        <v>0709</v>
      </c>
      <c r="C228" s="486" t="str">
        <f>[1]Hoja1!D6217</f>
        <v>47732</v>
      </c>
      <c r="D228" s="486">
        <f>[1]Hoja1!E6217</f>
        <v>280214</v>
      </c>
      <c r="E228" s="486">
        <f>[1]Hoja1!F6217</f>
        <v>31</v>
      </c>
      <c r="F228" s="412">
        <f>[1]Hoja1!G6217</f>
        <v>7.09</v>
      </c>
      <c r="G228" s="400">
        <f>[1]Hoja1!H6217</f>
        <v>15</v>
      </c>
      <c r="H228" s="381">
        <f t="shared" si="28"/>
        <v>106.35</v>
      </c>
      <c r="I228" s="400"/>
      <c r="J228" s="400"/>
      <c r="K228" s="400">
        <f>[1]Hoja1!I6217</f>
        <v>7.09</v>
      </c>
      <c r="L228" s="400"/>
      <c r="M228" s="400"/>
      <c r="N228" s="400"/>
      <c r="O228" s="400"/>
    </row>
    <row r="229" spans="1:15" s="111" customFormat="1" ht="22.8" x14ac:dyDescent="0.4">
      <c r="A229" s="282" t="s">
        <v>18</v>
      </c>
      <c r="B229" s="400" t="str">
        <f>[1]Hoja1!C6218</f>
        <v>0710</v>
      </c>
      <c r="C229" s="486" t="str">
        <f>[1]Hoja1!D6218</f>
        <v>47732</v>
      </c>
      <c r="D229" s="486">
        <f>[1]Hoja1!E6218</f>
        <v>280214</v>
      </c>
      <c r="E229" s="486">
        <f>[1]Hoja1!F6218</f>
        <v>31</v>
      </c>
      <c r="F229" s="412">
        <f>[1]Hoja1!G6218</f>
        <v>5.5</v>
      </c>
      <c r="G229" s="400">
        <v>36</v>
      </c>
      <c r="H229" s="381">
        <f t="shared" si="28"/>
        <v>198</v>
      </c>
      <c r="I229" s="400"/>
      <c r="J229" s="400"/>
      <c r="K229" s="400">
        <f>[1]Hoja1!I6218</f>
        <v>5.5</v>
      </c>
      <c r="L229" s="400"/>
      <c r="M229" s="400"/>
      <c r="N229" s="400"/>
      <c r="O229" s="400"/>
    </row>
    <row r="230" spans="1:15" s="111" customFormat="1" ht="22.8" x14ac:dyDescent="0.4">
      <c r="A230" s="282" t="s">
        <v>18</v>
      </c>
      <c r="B230" s="400" t="str">
        <f>[1]Hoja1!C6219</f>
        <v>0716</v>
      </c>
      <c r="C230" s="486" t="str">
        <f>[1]Hoja1!D6219</f>
        <v>47732</v>
      </c>
      <c r="D230" s="486">
        <f>[1]Hoja1!E6219</f>
        <v>280214</v>
      </c>
      <c r="E230" s="486">
        <f>[1]Hoja1!F6219</f>
        <v>31</v>
      </c>
      <c r="F230" s="412">
        <f>[1]Hoja1!G6219</f>
        <v>6.18</v>
      </c>
      <c r="G230" s="400">
        <f>[1]Hoja1!H6219</f>
        <v>50</v>
      </c>
      <c r="H230" s="381">
        <f t="shared" si="28"/>
        <v>309</v>
      </c>
      <c r="I230" s="400"/>
      <c r="J230" s="400"/>
      <c r="K230" s="400">
        <f>[1]Hoja1!I6219</f>
        <v>6.18</v>
      </c>
      <c r="L230" s="400"/>
      <c r="M230" s="400"/>
      <c r="N230" s="400"/>
      <c r="O230" s="400"/>
    </row>
    <row r="231" spans="1:15" s="111" customFormat="1" ht="22.8" x14ac:dyDescent="0.4">
      <c r="A231" s="282" t="s">
        <v>18</v>
      </c>
      <c r="B231" s="400" t="str">
        <f>[1]Hoja1!C6220</f>
        <v>0717</v>
      </c>
      <c r="C231" s="486" t="str">
        <f>[1]Hoja1!D6220</f>
        <v>47732</v>
      </c>
      <c r="D231" s="486">
        <f>[1]Hoja1!E6220</f>
        <v>280214</v>
      </c>
      <c r="E231" s="486">
        <f>[1]Hoja1!F6220</f>
        <v>31</v>
      </c>
      <c r="F231" s="412">
        <f>[1]Hoja1!G6220</f>
        <v>6.25</v>
      </c>
      <c r="G231" s="400">
        <v>20</v>
      </c>
      <c r="H231" s="381">
        <f t="shared" si="28"/>
        <v>125</v>
      </c>
      <c r="I231" s="400"/>
      <c r="J231" s="400"/>
      <c r="K231" s="400">
        <f>[1]Hoja1!I6220</f>
        <v>6.25</v>
      </c>
      <c r="L231" s="400"/>
      <c r="M231" s="400"/>
      <c r="N231" s="400"/>
      <c r="O231" s="400"/>
    </row>
    <row r="232" spans="1:15" s="111" customFormat="1" ht="22.8" x14ac:dyDescent="0.4">
      <c r="A232" s="282" t="s">
        <v>18</v>
      </c>
      <c r="B232" s="400" t="str">
        <f>[1]Hoja1!C6221</f>
        <v>0719</v>
      </c>
      <c r="C232" s="486" t="str">
        <f>[1]Hoja1!D6221</f>
        <v>47732</v>
      </c>
      <c r="D232" s="486">
        <f>[1]Hoja1!E6221</f>
        <v>280214</v>
      </c>
      <c r="E232" s="486">
        <f>[1]Hoja1!F6221</f>
        <v>31</v>
      </c>
      <c r="F232" s="412">
        <f>[1]Hoja1!G6221</f>
        <v>5.35</v>
      </c>
      <c r="G232" s="400">
        <v>42</v>
      </c>
      <c r="H232" s="381">
        <f t="shared" si="28"/>
        <v>224.7</v>
      </c>
      <c r="I232" s="400"/>
      <c r="J232" s="400"/>
      <c r="K232" s="400">
        <f>[1]Hoja1!I6221</f>
        <v>6</v>
      </c>
      <c r="L232" s="400"/>
      <c r="M232" s="400"/>
      <c r="N232" s="400"/>
      <c r="O232" s="400"/>
    </row>
    <row r="233" spans="1:15" s="113" customFormat="1" ht="22.8" x14ac:dyDescent="0.4">
      <c r="B233" s="400" t="str">
        <f>[1]Hoja1!C6222</f>
        <v>0720</v>
      </c>
      <c r="C233" s="486" t="str">
        <f>[1]Hoja1!D6222</f>
        <v>47732</v>
      </c>
      <c r="D233" s="486">
        <f>[1]Hoja1!E6222</f>
        <v>280214</v>
      </c>
      <c r="E233" s="486">
        <f>[1]Hoja1!F6222</f>
        <v>31</v>
      </c>
      <c r="F233" s="412">
        <f>[1]Hoja1!G6222</f>
        <v>5.15</v>
      </c>
      <c r="G233" s="400">
        <v>43</v>
      </c>
      <c r="H233" s="381">
        <f t="shared" si="28"/>
        <v>221.45000000000002</v>
      </c>
      <c r="I233" s="400"/>
      <c r="J233" s="400"/>
      <c r="K233" s="400">
        <f>[1]Hoja1!I6222</f>
        <v>5.15</v>
      </c>
      <c r="L233" s="400"/>
      <c r="M233" s="400"/>
      <c r="N233" s="400"/>
      <c r="O233" s="400"/>
    </row>
    <row r="234" spans="1:15" s="114" customFormat="1" ht="22.8" x14ac:dyDescent="0.4">
      <c r="B234" s="484" t="str">
        <f>[1]Hoja1!C6223</f>
        <v>0728</v>
      </c>
      <c r="C234" s="488" t="str">
        <f>[1]Hoja1!D6223</f>
        <v>47732</v>
      </c>
      <c r="D234" s="485">
        <f>[1]Hoja1!E6223</f>
        <v>280214</v>
      </c>
      <c r="E234" s="487">
        <f>[1]Hoja1!F6223</f>
        <v>31</v>
      </c>
      <c r="F234" s="489">
        <f>[1]Hoja1!G6223</f>
        <v>7.5</v>
      </c>
      <c r="G234" s="489">
        <v>8</v>
      </c>
      <c r="H234" s="381">
        <f t="shared" si="28"/>
        <v>60</v>
      </c>
      <c r="I234" s="411"/>
      <c r="J234" s="411"/>
      <c r="K234" s="489">
        <f>[1]Hoja1!I6223</f>
        <v>7.95</v>
      </c>
      <c r="L234" s="411"/>
      <c r="M234" s="411"/>
      <c r="N234" s="411"/>
      <c r="O234" s="400"/>
    </row>
    <row r="235" spans="1:15" s="114" customFormat="1" ht="22.8" x14ac:dyDescent="0.4">
      <c r="A235" s="283" t="s">
        <v>18</v>
      </c>
      <c r="B235" s="400" t="str">
        <f>[1]Hoja1!C6224</f>
        <v>0731</v>
      </c>
      <c r="C235" s="486" t="str">
        <f>[1]Hoja1!D6224</f>
        <v>47732</v>
      </c>
      <c r="D235" s="486">
        <f>[1]Hoja1!E6224</f>
        <v>280214</v>
      </c>
      <c r="E235" s="486">
        <f>[1]Hoja1!F6224</f>
        <v>31</v>
      </c>
      <c r="F235" s="412">
        <f>[1]Hoja1!G6224</f>
        <v>5.25</v>
      </c>
      <c r="G235" s="400">
        <f>[1]Hoja1!H6224</f>
        <v>60</v>
      </c>
      <c r="H235" s="381">
        <f t="shared" si="28"/>
        <v>315</v>
      </c>
      <c r="I235" s="400"/>
      <c r="J235" s="400"/>
      <c r="K235" s="400">
        <f>[1]Hoja1!I6224</f>
        <v>5.95</v>
      </c>
      <c r="L235" s="400"/>
      <c r="M235" s="400"/>
      <c r="N235" s="400"/>
      <c r="O235" s="400"/>
    </row>
    <row r="236" spans="1:15" s="114" customFormat="1" ht="22.8" x14ac:dyDescent="0.4">
      <c r="A236" s="283" t="s">
        <v>18</v>
      </c>
      <c r="B236" s="400" t="str">
        <f>[1]Hoja1!C6225</f>
        <v>0732</v>
      </c>
      <c r="C236" s="486" t="str">
        <f>[1]Hoja1!D6225</f>
        <v>47732</v>
      </c>
      <c r="D236" s="486">
        <f>[1]Hoja1!E6225</f>
        <v>280214</v>
      </c>
      <c r="E236" s="486">
        <f>[1]Hoja1!F6225</f>
        <v>31</v>
      </c>
      <c r="F236" s="412">
        <f>[1]Hoja1!G6225</f>
        <v>6</v>
      </c>
      <c r="G236" s="400">
        <f>[1]Hoja1!H6225</f>
        <v>20</v>
      </c>
      <c r="H236" s="381">
        <f t="shared" si="28"/>
        <v>120</v>
      </c>
      <c r="I236" s="400"/>
      <c r="J236" s="400"/>
      <c r="K236" s="400">
        <f>[1]Hoja1!I6225</f>
        <v>6</v>
      </c>
      <c r="L236" s="400"/>
      <c r="M236" s="400"/>
      <c r="N236" s="400"/>
      <c r="O236" s="400"/>
    </row>
    <row r="237" spans="1:15" s="114" customFormat="1" ht="22.8" x14ac:dyDescent="0.4">
      <c r="A237" s="283" t="s">
        <v>18</v>
      </c>
      <c r="B237" s="400" t="str">
        <f>[1]Hoja1!C6226</f>
        <v>0748</v>
      </c>
      <c r="C237" s="486" t="str">
        <f>[1]Hoja1!D6226</f>
        <v>47732</v>
      </c>
      <c r="D237" s="486">
        <f>[1]Hoja1!E6226</f>
        <v>280214</v>
      </c>
      <c r="E237" s="486">
        <f>[1]Hoja1!F6226</f>
        <v>31</v>
      </c>
      <c r="F237" s="412">
        <f>[1]Hoja1!G6226</f>
        <v>6.25</v>
      </c>
      <c r="G237" s="400">
        <f>[1]Hoja1!H6226</f>
        <v>20</v>
      </c>
      <c r="H237" s="381">
        <f t="shared" si="28"/>
        <v>125</v>
      </c>
      <c r="I237" s="400"/>
      <c r="J237" s="400"/>
      <c r="K237" s="400">
        <f>[1]Hoja1!I6226</f>
        <v>6.25</v>
      </c>
      <c r="L237" s="400"/>
      <c r="M237" s="400"/>
      <c r="N237" s="400"/>
      <c r="O237" s="400"/>
    </row>
    <row r="238" spans="1:15" s="114" customFormat="1" ht="22.8" x14ac:dyDescent="0.4">
      <c r="A238" s="283" t="s">
        <v>18</v>
      </c>
      <c r="B238" s="400"/>
      <c r="C238" s="400"/>
      <c r="D238" s="400"/>
      <c r="E238" s="400"/>
      <c r="F238" s="412"/>
      <c r="G238" s="400"/>
      <c r="H238" s="400"/>
      <c r="I238" s="400"/>
      <c r="J238" s="400"/>
      <c r="K238" s="412"/>
      <c r="L238" s="400"/>
      <c r="M238" s="400"/>
      <c r="N238" s="400"/>
      <c r="O238" s="400"/>
    </row>
    <row r="239" spans="1:15" s="113" customFormat="1" ht="22.8" x14ac:dyDescent="0.4">
      <c r="A239" s="486" t="str">
        <f>[1]Hoja1!B6227</f>
        <v>0715</v>
      </c>
      <c r="B239" s="490" t="str">
        <f>[1]Hoja1!C6227</f>
        <v>Besuntol</v>
      </c>
      <c r="C239" s="400" t="str">
        <f>[1]Hoja1!D6227</f>
        <v/>
      </c>
      <c r="D239" s="400"/>
      <c r="E239" s="400"/>
      <c r="F239" s="406">
        <f>GEOMEAN(F240:F245)</f>
        <v>10.419236704027057</v>
      </c>
      <c r="G239" s="386">
        <f>SUM(G240:G245)</f>
        <v>291</v>
      </c>
      <c r="H239" s="386">
        <f>SUM(H240:H245)</f>
        <v>2930.6000000000004</v>
      </c>
      <c r="I239" s="386">
        <f>(H239/($H$179)*100)</f>
        <v>12.61842420829141</v>
      </c>
      <c r="J239" s="400"/>
      <c r="K239" s="406">
        <f>GEOMEAN(K240:K245)</f>
        <v>10.186867756908182</v>
      </c>
      <c r="L239" s="400"/>
      <c r="M239" s="400"/>
      <c r="N239" s="400"/>
      <c r="O239" s="400"/>
    </row>
    <row r="240" spans="1:15" s="115" customFormat="1" ht="22.8" x14ac:dyDescent="0.4">
      <c r="B240" s="400" t="str">
        <f>[1]Hoja1!C6228</f>
        <v>0706</v>
      </c>
      <c r="C240" s="486" t="str">
        <f>[1]Hoja1!D6228</f>
        <v>47732</v>
      </c>
      <c r="D240" s="486">
        <f>[1]Hoja1!E6228</f>
        <v>280214</v>
      </c>
      <c r="E240" s="486">
        <v>31</v>
      </c>
      <c r="F240" s="412">
        <f>[1]Hoja1!G6228</f>
        <v>9.5</v>
      </c>
      <c r="G240" s="400">
        <f>[1]Hoja1!H6228</f>
        <v>50</v>
      </c>
      <c r="H240" s="381">
        <f t="shared" ref="H240:H245" si="29">F240*G240</f>
        <v>475</v>
      </c>
      <c r="I240" s="400"/>
      <c r="J240" s="400"/>
      <c r="K240" s="400">
        <f>[1]Hoja1!I6228</f>
        <v>9.5</v>
      </c>
      <c r="L240" s="400"/>
      <c r="M240" s="400"/>
      <c r="N240" s="400"/>
      <c r="O240" s="400"/>
    </row>
    <row r="241" spans="1:15" s="115" customFormat="1" ht="22.8" x14ac:dyDescent="0.4">
      <c r="B241" s="484" t="str">
        <f>[1]Hoja1!C6229</f>
        <v>0707</v>
      </c>
      <c r="C241" s="488" t="str">
        <f>[1]Hoja1!D6229</f>
        <v>47732</v>
      </c>
      <c r="D241" s="485">
        <f>[1]Hoja1!E6229</f>
        <v>280214</v>
      </c>
      <c r="E241" s="487">
        <f>[1]Hoja1!F6229</f>
        <v>31</v>
      </c>
      <c r="F241" s="489">
        <f>[1]Hoja1!G6229</f>
        <v>9.8000000000000007</v>
      </c>
      <c r="G241" s="489">
        <f>[1]Hoja1!H6229</f>
        <v>156</v>
      </c>
      <c r="H241" s="381">
        <f t="shared" si="29"/>
        <v>1528.8000000000002</v>
      </c>
      <c r="I241" s="411"/>
      <c r="J241" s="411"/>
      <c r="K241" s="489">
        <f>[1]Hoja1!I6229</f>
        <v>9.8000000000000007</v>
      </c>
      <c r="L241" s="411"/>
      <c r="M241" s="411"/>
      <c r="N241" s="411"/>
      <c r="O241" s="400"/>
    </row>
    <row r="242" spans="1:15" s="115" customFormat="1" ht="22.8" x14ac:dyDescent="0.4">
      <c r="A242" s="284" t="s">
        <v>18</v>
      </c>
      <c r="B242" s="400" t="str">
        <f>[1]Hoja1!C6230</f>
        <v>0719</v>
      </c>
      <c r="C242" s="486" t="str">
        <f>[1]Hoja1!D6230</f>
        <v>47732</v>
      </c>
      <c r="D242" s="486">
        <f>[1]Hoja1!E6230</f>
        <v>280214</v>
      </c>
      <c r="E242" s="486">
        <f>[1]Hoja1!F6230</f>
        <v>31</v>
      </c>
      <c r="F242" s="412">
        <v>10</v>
      </c>
      <c r="G242" s="400">
        <v>20</v>
      </c>
      <c r="H242" s="381">
        <f t="shared" si="29"/>
        <v>200</v>
      </c>
      <c r="I242" s="400"/>
      <c r="J242" s="400"/>
      <c r="K242" s="400">
        <f>[1]Hoja1!I6230</f>
        <v>8.35</v>
      </c>
      <c r="L242" s="400"/>
      <c r="M242" s="400"/>
      <c r="N242" s="400"/>
      <c r="O242" s="400"/>
    </row>
    <row r="243" spans="1:15" s="115" customFormat="1" ht="22.8" x14ac:dyDescent="0.4">
      <c r="A243" s="284" t="s">
        <v>18</v>
      </c>
      <c r="B243" s="400" t="str">
        <f>[1]Hoja1!C6231</f>
        <v>0720</v>
      </c>
      <c r="C243" s="486" t="str">
        <f>[1]Hoja1!D6231</f>
        <v>47732</v>
      </c>
      <c r="D243" s="486">
        <f>[1]Hoja1!E6231</f>
        <v>280214</v>
      </c>
      <c r="E243" s="486">
        <f>[1]Hoja1!F6231</f>
        <v>31</v>
      </c>
      <c r="F243" s="412">
        <v>10</v>
      </c>
      <c r="G243" s="400">
        <v>21</v>
      </c>
      <c r="H243" s="381">
        <f t="shared" si="29"/>
        <v>210</v>
      </c>
      <c r="I243" s="400"/>
      <c r="J243" s="400"/>
      <c r="K243" s="400">
        <v>10</v>
      </c>
      <c r="L243" s="400"/>
      <c r="M243" s="400"/>
      <c r="N243" s="400"/>
      <c r="O243" s="400"/>
    </row>
    <row r="244" spans="1:15" s="115" customFormat="1" ht="22.8" x14ac:dyDescent="0.4">
      <c r="A244" s="284" t="s">
        <v>18</v>
      </c>
      <c r="B244" s="400" t="str">
        <f>[1]Hoja1!C6232</f>
        <v>0731</v>
      </c>
      <c r="C244" s="486" t="str">
        <f>[1]Hoja1!D6232</f>
        <v>47732</v>
      </c>
      <c r="D244" s="486">
        <f>[1]Hoja1!E6232</f>
        <v>280214</v>
      </c>
      <c r="E244" s="486">
        <f>[1]Hoja1!F6232</f>
        <v>31</v>
      </c>
      <c r="F244" s="412">
        <f>[1]Hoja1!G6232</f>
        <v>11.95</v>
      </c>
      <c r="G244" s="400">
        <f>[1]Hoja1!H6232</f>
        <v>24</v>
      </c>
      <c r="H244" s="381">
        <f t="shared" si="29"/>
        <v>286.79999999999995</v>
      </c>
      <c r="I244" s="400"/>
      <c r="J244" s="400"/>
      <c r="K244" s="400">
        <f>[1]Hoja1!I6232</f>
        <v>12.5</v>
      </c>
      <c r="L244" s="400"/>
      <c r="M244" s="400"/>
      <c r="N244" s="400"/>
      <c r="O244" s="400"/>
    </row>
    <row r="245" spans="1:15" s="115" customFormat="1" ht="22.8" x14ac:dyDescent="0.4">
      <c r="A245" s="284" t="s">
        <v>18</v>
      </c>
      <c r="B245" s="400" t="str">
        <f>[1]Hoja1!C6233</f>
        <v>0744</v>
      </c>
      <c r="C245" s="486" t="str">
        <f>[1]Hoja1!D6233</f>
        <v>47732</v>
      </c>
      <c r="D245" s="486">
        <f>[1]Hoja1!E6233</f>
        <v>280214</v>
      </c>
      <c r="E245" s="486">
        <f>[1]Hoja1!F6233</f>
        <v>31</v>
      </c>
      <c r="F245" s="412">
        <f>[1]Hoja1!G6233</f>
        <v>11.5</v>
      </c>
      <c r="G245" s="400">
        <f>[1]Hoja1!H6233</f>
        <v>20</v>
      </c>
      <c r="H245" s="381">
        <f t="shared" si="29"/>
        <v>230</v>
      </c>
      <c r="I245" s="400"/>
      <c r="J245" s="400"/>
      <c r="K245" s="400">
        <f>[1]Hoja1!I6233</f>
        <v>11.5</v>
      </c>
      <c r="L245" s="400"/>
      <c r="M245" s="400"/>
      <c r="N245" s="400"/>
      <c r="O245" s="400"/>
    </row>
    <row r="246" spans="1:15" s="115" customFormat="1" ht="22.8" x14ac:dyDescent="0.4">
      <c r="A246" s="284" t="s">
        <v>18</v>
      </c>
      <c r="B246" s="400"/>
      <c r="C246" s="400"/>
      <c r="D246" s="400"/>
      <c r="E246" s="400"/>
      <c r="F246" s="412"/>
      <c r="G246" s="400"/>
      <c r="H246" s="400"/>
      <c r="I246" s="400"/>
      <c r="J246" s="400"/>
      <c r="K246" s="412"/>
      <c r="L246" s="400"/>
      <c r="M246" s="400"/>
      <c r="N246" s="400"/>
      <c r="O246" s="400"/>
    </row>
    <row r="247" spans="1:15" s="115" customFormat="1" ht="22.8" x14ac:dyDescent="0.4">
      <c r="A247" s="486" t="str">
        <f>[1]Hoja1!B6234</f>
        <v>0716</v>
      </c>
      <c r="B247" s="490" t="str">
        <f>[1]Hoja1!C6234</f>
        <v>Bolfo</v>
      </c>
      <c r="C247" s="486" t="str">
        <f>[1]Hoja1!D6234</f>
        <v/>
      </c>
      <c r="D247" s="400"/>
      <c r="E247" s="400"/>
      <c r="F247" s="406">
        <f>GEOMEAN(F248:F249)</f>
        <v>5.6135104880992248</v>
      </c>
      <c r="G247" s="386">
        <f>SUM(G248:G249)</f>
        <v>8</v>
      </c>
      <c r="H247" s="386">
        <f>SUM(H248:H249)</f>
        <v>45.5</v>
      </c>
      <c r="I247" s="386">
        <f>(H247/($H$179)*100)</f>
        <v>0.19591152032937251</v>
      </c>
      <c r="J247" s="400"/>
      <c r="K247" s="406">
        <f>GEOMEAN(K248:K249)</f>
        <v>5.6135104880992248</v>
      </c>
      <c r="L247" s="400"/>
      <c r="M247" s="400"/>
      <c r="N247" s="400"/>
      <c r="O247" s="400"/>
    </row>
    <row r="248" spans="1:15" s="283" customFormat="1" ht="22.8" x14ac:dyDescent="0.4">
      <c r="A248" s="284" t="s">
        <v>18</v>
      </c>
      <c r="B248" s="400" t="str">
        <f>[1]Hoja1!C6235</f>
        <v>0705</v>
      </c>
      <c r="C248" s="486" t="str">
        <f>[1]Hoja1!D6235</f>
        <v>47732</v>
      </c>
      <c r="D248" s="400">
        <f>[1]Hoja1!E6235</f>
        <v>280214</v>
      </c>
      <c r="E248" s="400">
        <f>[1]Hoja1!F6235</f>
        <v>32</v>
      </c>
      <c r="F248" s="412">
        <f>[1]Hoja1!G6235</f>
        <v>5.35</v>
      </c>
      <c r="G248" s="400">
        <f>[1]Hoja1!H6235</f>
        <v>3</v>
      </c>
      <c r="H248" s="381">
        <f t="shared" ref="H248:H249" si="30">F248*G248</f>
        <v>16.049999999999997</v>
      </c>
      <c r="I248" s="400"/>
      <c r="J248" s="400"/>
      <c r="K248" s="400">
        <f>[1]Hoja1!I6235</f>
        <v>5.35</v>
      </c>
      <c r="L248" s="400"/>
      <c r="M248" s="400"/>
      <c r="N248" s="400"/>
      <c r="O248" s="400"/>
    </row>
    <row r="249" spans="1:15" s="283" customFormat="1" ht="22.8" x14ac:dyDescent="0.4">
      <c r="A249" s="284" t="s">
        <v>18</v>
      </c>
      <c r="B249" s="400" t="str">
        <f>[1]Hoja1!C6236</f>
        <v>0709</v>
      </c>
      <c r="C249" s="486" t="str">
        <f>[1]Hoja1!D6236</f>
        <v>47732</v>
      </c>
      <c r="D249" s="400">
        <f>[1]Hoja1!E6236</f>
        <v>280214</v>
      </c>
      <c r="E249" s="400">
        <f>[1]Hoja1!F6236</f>
        <v>32</v>
      </c>
      <c r="F249" s="412">
        <f>[1]Hoja1!G6236</f>
        <v>5.89</v>
      </c>
      <c r="G249" s="400">
        <f>[1]Hoja1!H6236</f>
        <v>5</v>
      </c>
      <c r="H249" s="381">
        <f t="shared" si="30"/>
        <v>29.45</v>
      </c>
      <c r="I249" s="400"/>
      <c r="J249" s="400"/>
      <c r="K249" s="400">
        <f>[1]Hoja1!I6236</f>
        <v>5.89</v>
      </c>
      <c r="L249" s="400"/>
      <c r="M249" s="400"/>
      <c r="N249" s="400"/>
      <c r="O249" s="400"/>
    </row>
    <row r="250" spans="1:15" s="283" customFormat="1" ht="22.8" x14ac:dyDescent="0.4">
      <c r="A250" s="284" t="s">
        <v>18</v>
      </c>
      <c r="B250" s="400"/>
      <c r="C250" s="400"/>
      <c r="D250" s="400"/>
      <c r="E250" s="400"/>
      <c r="F250" s="412"/>
      <c r="G250" s="400"/>
      <c r="H250" s="400"/>
      <c r="I250" s="400"/>
      <c r="J250" s="400"/>
      <c r="K250" s="412"/>
      <c r="L250" s="400"/>
      <c r="M250" s="400"/>
      <c r="N250" s="400"/>
      <c r="O250" s="400"/>
    </row>
    <row r="251" spans="1:15" s="116" customFormat="1" ht="22.8" x14ac:dyDescent="0.4">
      <c r="B251" s="519" t="s">
        <v>289</v>
      </c>
      <c r="C251" s="523"/>
      <c r="D251" s="523"/>
      <c r="E251" s="523"/>
      <c r="F251" s="521">
        <f>GEOMEAN(F254:F261,F264:F267)</f>
        <v>14.334421906760808</v>
      </c>
      <c r="G251" s="522">
        <f>SUM(G253+G263)</f>
        <v>337</v>
      </c>
      <c r="H251" s="522">
        <f>SUM(H253+H263)</f>
        <v>4823.5</v>
      </c>
      <c r="I251" s="522">
        <f>(H251/($H$126)*100)</f>
        <v>11.038863849511692</v>
      </c>
      <c r="J251" s="523"/>
      <c r="K251" s="521">
        <f>GEOMEAN(K254:K261,K264:K267)</f>
        <v>14.506799281705845</v>
      </c>
      <c r="L251" s="523"/>
      <c r="M251" s="400"/>
      <c r="N251" s="400"/>
      <c r="O251" s="400"/>
    </row>
    <row r="252" spans="1:15" s="284" customFormat="1" ht="22.8" x14ac:dyDescent="0.4">
      <c r="B252" s="401"/>
      <c r="C252" s="414"/>
      <c r="D252" s="409"/>
      <c r="E252" s="410"/>
      <c r="F252" s="411"/>
      <c r="G252" s="411"/>
      <c r="H252" s="411"/>
      <c r="I252" s="411"/>
      <c r="J252" s="411"/>
      <c r="K252" s="411"/>
      <c r="L252" s="411"/>
      <c r="M252" s="411"/>
      <c r="N252" s="411"/>
      <c r="O252" s="400"/>
    </row>
    <row r="253" spans="1:15" s="284" customFormat="1" ht="22.8" x14ac:dyDescent="0.4">
      <c r="A253" s="486" t="str">
        <f>[1]Hoja1!B6239</f>
        <v>0732</v>
      </c>
      <c r="B253" s="490" t="str">
        <f>[1]Hoja1!C6239</f>
        <v>Dectomax</v>
      </c>
      <c r="C253" s="400" t="str">
        <f>[1]Hoja1!D6239</f>
        <v/>
      </c>
      <c r="D253" s="400"/>
      <c r="E253" s="400"/>
      <c r="F253" s="406">
        <f>GEOMEAN(F254:F261)</f>
        <v>11.405003390754148</v>
      </c>
      <c r="G253" s="386">
        <f>SUM(G254:G261)</f>
        <v>239</v>
      </c>
      <c r="H253" s="386">
        <f>SUM(H254:H261)</f>
        <v>2682.58</v>
      </c>
      <c r="I253" s="386">
        <f>(H253/($H$251)*100)</f>
        <v>55.614802529283715</v>
      </c>
      <c r="J253" s="400"/>
      <c r="K253" s="386">
        <f>SUM(K254:K255)</f>
        <v>21.75</v>
      </c>
      <c r="L253" s="400"/>
      <c r="M253" s="400"/>
      <c r="N253" s="400"/>
      <c r="O253" s="400"/>
    </row>
    <row r="254" spans="1:15" s="284" customFormat="1" ht="22.8" x14ac:dyDescent="0.4">
      <c r="A254" s="285" t="s">
        <v>18</v>
      </c>
      <c r="B254" s="400" t="str">
        <f>[1]Hoja1!C6240</f>
        <v>0702</v>
      </c>
      <c r="C254" s="486" t="str">
        <f>[1]Hoja1!D6240</f>
        <v>47732</v>
      </c>
      <c r="D254" s="486">
        <f>[1]Hoja1!E6240</f>
        <v>280214</v>
      </c>
      <c r="E254" s="486">
        <f>[1]Hoja1!F6240</f>
        <v>30</v>
      </c>
      <c r="F254" s="512">
        <f>[1]Hoja1!G6240</f>
        <v>11.25</v>
      </c>
      <c r="G254" s="489">
        <f>[1]Hoja1!H6240</f>
        <v>40</v>
      </c>
      <c r="H254" s="381">
        <f t="shared" ref="H254:H261" si="31">F254*G254</f>
        <v>450</v>
      </c>
      <c r="I254" s="400"/>
      <c r="J254" s="400"/>
      <c r="K254" s="489">
        <f>[1]Hoja1!I6240</f>
        <v>11.25</v>
      </c>
      <c r="L254" s="400"/>
      <c r="M254" s="400"/>
      <c r="N254" s="400"/>
      <c r="O254" s="400"/>
    </row>
    <row r="255" spans="1:15" s="284" customFormat="1" ht="22.8" x14ac:dyDescent="0.4">
      <c r="B255" s="400" t="str">
        <f>[1]Hoja1!C6241</f>
        <v>0706</v>
      </c>
      <c r="C255" s="486" t="str">
        <f>[1]Hoja1!D6241</f>
        <v>47732</v>
      </c>
      <c r="D255" s="486">
        <f>[1]Hoja1!E6241</f>
        <v>280214</v>
      </c>
      <c r="E255" s="486">
        <f>[1]Hoja1!F6241</f>
        <v>30</v>
      </c>
      <c r="F255" s="512">
        <f>[1]Hoja1!G6241</f>
        <v>10.5</v>
      </c>
      <c r="G255" s="489">
        <f>[1]Hoja1!H6241</f>
        <v>100</v>
      </c>
      <c r="H255" s="381">
        <f t="shared" si="31"/>
        <v>1050</v>
      </c>
      <c r="I255" s="400"/>
      <c r="J255" s="400"/>
      <c r="K255" s="489">
        <f>[1]Hoja1!I6241</f>
        <v>10.5</v>
      </c>
      <c r="L255" s="400"/>
      <c r="M255" s="400"/>
      <c r="N255" s="400"/>
      <c r="O255" s="400"/>
    </row>
    <row r="256" spans="1:15" s="285" customFormat="1" ht="22.8" x14ac:dyDescent="0.4">
      <c r="B256" s="484" t="str">
        <f>[1]Hoja1!C6242</f>
        <v>0709</v>
      </c>
      <c r="C256" s="488" t="str">
        <f>[1]Hoja1!D6242</f>
        <v>47732</v>
      </c>
      <c r="D256" s="485">
        <f>[1]Hoja1!E6242</f>
        <v>280214</v>
      </c>
      <c r="E256" s="487">
        <f>[1]Hoja1!F6242</f>
        <v>30</v>
      </c>
      <c r="F256" s="489">
        <f>[1]Hoja1!G6242</f>
        <v>11.5</v>
      </c>
      <c r="G256" s="489">
        <f>[1]Hoja1!H6242</f>
        <v>20</v>
      </c>
      <c r="H256" s="381">
        <f t="shared" si="31"/>
        <v>230</v>
      </c>
      <c r="I256" s="411"/>
      <c r="J256" s="411"/>
      <c r="K256" s="489">
        <f>[1]Hoja1!I6242</f>
        <v>11.5</v>
      </c>
      <c r="L256" s="411"/>
      <c r="M256" s="411"/>
      <c r="N256" s="411"/>
      <c r="O256" s="400"/>
    </row>
    <row r="257" spans="1:15" s="284" customFormat="1" ht="22.8" x14ac:dyDescent="0.4">
      <c r="A257" s="286" t="s">
        <v>18</v>
      </c>
      <c r="B257" s="400" t="str">
        <f>[1]Hoja1!C6243</f>
        <v>0717</v>
      </c>
      <c r="C257" s="486" t="str">
        <f>[1]Hoja1!D6243</f>
        <v>47732</v>
      </c>
      <c r="D257" s="486">
        <f>[1]Hoja1!E6243</f>
        <v>280214</v>
      </c>
      <c r="E257" s="486">
        <f>[1]Hoja1!F6243</f>
        <v>30</v>
      </c>
      <c r="F257" s="512">
        <f>[1]Hoja1!G6243</f>
        <v>10</v>
      </c>
      <c r="G257" s="489">
        <v>20</v>
      </c>
      <c r="H257" s="381">
        <f t="shared" si="31"/>
        <v>200</v>
      </c>
      <c r="I257" s="400"/>
      <c r="J257" s="400"/>
      <c r="K257" s="489">
        <f>[1]Hoja1!I6243</f>
        <v>10</v>
      </c>
      <c r="L257" s="400"/>
      <c r="M257" s="400"/>
      <c r="N257" s="400"/>
      <c r="O257" s="400"/>
    </row>
    <row r="258" spans="1:15" s="284" customFormat="1" ht="22.8" x14ac:dyDescent="0.4">
      <c r="A258" s="286" t="s">
        <v>18</v>
      </c>
      <c r="B258" s="400" t="str">
        <f>[1]Hoja1!C6244</f>
        <v>0719</v>
      </c>
      <c r="C258" s="486" t="str">
        <f>[1]Hoja1!D6244</f>
        <v>47732</v>
      </c>
      <c r="D258" s="486">
        <f>[1]Hoja1!E6244</f>
        <v>280214</v>
      </c>
      <c r="E258" s="486">
        <f>[1]Hoja1!F6244</f>
        <v>30</v>
      </c>
      <c r="F258" s="512">
        <f>[1]Hoja1!G6244</f>
        <v>9</v>
      </c>
      <c r="G258" s="489">
        <v>8</v>
      </c>
      <c r="H258" s="381">
        <f t="shared" si="31"/>
        <v>72</v>
      </c>
      <c r="I258" s="400"/>
      <c r="J258" s="400"/>
      <c r="K258" s="489">
        <f>[1]Hoja1!I6244</f>
        <v>11.5</v>
      </c>
      <c r="L258" s="400"/>
      <c r="M258" s="400"/>
      <c r="N258" s="400"/>
      <c r="O258" s="400"/>
    </row>
    <row r="259" spans="1:15" s="284" customFormat="1" ht="22.8" x14ac:dyDescent="0.4">
      <c r="B259" s="400" t="str">
        <f>[1]Hoja1!C6245</f>
        <v>0720</v>
      </c>
      <c r="C259" s="486" t="str">
        <f>[1]Hoja1!D6245</f>
        <v>47732</v>
      </c>
      <c r="D259" s="486">
        <f>[1]Hoja1!E6245</f>
        <v>280214</v>
      </c>
      <c r="E259" s="486">
        <f>[1]Hoja1!F6245</f>
        <v>30</v>
      </c>
      <c r="F259" s="512">
        <f>[1]Hoja1!G6245</f>
        <v>11.62</v>
      </c>
      <c r="G259" s="489">
        <v>9</v>
      </c>
      <c r="H259" s="381">
        <f t="shared" si="31"/>
        <v>104.58</v>
      </c>
      <c r="I259" s="400"/>
      <c r="J259" s="400"/>
      <c r="K259" s="489">
        <f>[1]Hoja1!I6245</f>
        <v>11.62</v>
      </c>
      <c r="L259" s="400"/>
      <c r="M259" s="400"/>
      <c r="N259" s="400"/>
      <c r="O259" s="400"/>
    </row>
    <row r="260" spans="1:15" s="116" customFormat="1" ht="22.8" x14ac:dyDescent="0.4">
      <c r="B260" s="484" t="str">
        <f>[1]Hoja1!C6246</f>
        <v>0728</v>
      </c>
      <c r="C260" s="488" t="str">
        <f>[1]Hoja1!D6246</f>
        <v>47732</v>
      </c>
      <c r="D260" s="485">
        <f>[1]Hoja1!E6246</f>
        <v>280214</v>
      </c>
      <c r="E260" s="487">
        <f>[1]Hoja1!F6246</f>
        <v>30</v>
      </c>
      <c r="F260" s="489">
        <f>[1]Hoja1!G6246</f>
        <v>13</v>
      </c>
      <c r="G260" s="489">
        <v>30</v>
      </c>
      <c r="H260" s="381">
        <f t="shared" si="31"/>
        <v>390</v>
      </c>
      <c r="I260" s="411"/>
      <c r="J260" s="411"/>
      <c r="K260" s="489">
        <f>[1]Hoja1!I6246</f>
        <v>14</v>
      </c>
      <c r="L260" s="411"/>
      <c r="M260" s="411"/>
      <c r="N260" s="411"/>
      <c r="O260" s="400"/>
    </row>
    <row r="261" spans="1:15" s="116" customFormat="1" ht="22.8" x14ac:dyDescent="0.4">
      <c r="A261" s="287" t="s">
        <v>18</v>
      </c>
      <c r="B261" s="400" t="str">
        <f>[1]Hoja1!C6247</f>
        <v>0744</v>
      </c>
      <c r="C261" s="486" t="str">
        <f>[1]Hoja1!D6247</f>
        <v>47732</v>
      </c>
      <c r="D261" s="486">
        <f>[1]Hoja1!E6247</f>
        <v>280214</v>
      </c>
      <c r="E261" s="486">
        <f>[1]Hoja1!F6247</f>
        <v>30</v>
      </c>
      <c r="F261" s="512">
        <f>[1]Hoja1!G6247</f>
        <v>15.5</v>
      </c>
      <c r="G261" s="489">
        <f>[1]Hoja1!H6247</f>
        <v>12</v>
      </c>
      <c r="H261" s="381">
        <f t="shared" si="31"/>
        <v>186</v>
      </c>
      <c r="I261" s="400"/>
      <c r="J261" s="400"/>
      <c r="K261" s="489">
        <f>[1]Hoja1!I6247</f>
        <v>15.5</v>
      </c>
      <c r="L261" s="400"/>
      <c r="M261" s="400"/>
      <c r="N261" s="400"/>
      <c r="O261" s="400"/>
    </row>
    <row r="262" spans="1:15" s="287" customFormat="1" ht="22.8" x14ac:dyDescent="0.4">
      <c r="B262" s="400"/>
      <c r="C262" s="400"/>
      <c r="D262" s="400"/>
      <c r="E262" s="400"/>
      <c r="F262" s="412"/>
      <c r="G262" s="400"/>
      <c r="H262" s="400"/>
      <c r="I262" s="400"/>
      <c r="J262" s="400"/>
      <c r="K262" s="412"/>
      <c r="L262" s="400"/>
      <c r="M262" s="400"/>
      <c r="N262" s="400"/>
      <c r="O262" s="400"/>
    </row>
    <row r="263" spans="1:15" s="287" customFormat="1" ht="22.8" x14ac:dyDescent="0.4">
      <c r="A263" s="486" t="str">
        <f>[1]Hoja1!B6248</f>
        <v>0733</v>
      </c>
      <c r="B263" s="401" t="str">
        <f>[1]Hoja1!C6248</f>
        <v>Levamisol</v>
      </c>
      <c r="C263" s="414" t="str">
        <f>[1]Hoja1!D6248</f>
        <v/>
      </c>
      <c r="D263" s="409"/>
      <c r="E263" s="410"/>
      <c r="F263" s="406">
        <f>GEOMEAN(F264:F267)</f>
        <v>22.643820912016636</v>
      </c>
      <c r="G263" s="386">
        <f>SUM(G264:G267)</f>
        <v>98</v>
      </c>
      <c r="H263" s="386">
        <f>SUM(H264:H267)</f>
        <v>2140.92</v>
      </c>
      <c r="I263" s="386">
        <f>(H263/($H$251)*100)</f>
        <v>44.385197470716285</v>
      </c>
      <c r="J263" s="411"/>
      <c r="K263" s="406">
        <f>GEOMEAN(K264:K267)</f>
        <v>21.670252182247854</v>
      </c>
      <c r="L263" s="411"/>
      <c r="M263" s="411"/>
      <c r="N263" s="411"/>
      <c r="O263" s="400"/>
    </row>
    <row r="264" spans="1:15" s="287" customFormat="1" ht="22.8" x14ac:dyDescent="0.4">
      <c r="A264" s="288" t="s">
        <v>18</v>
      </c>
      <c r="B264" s="400" t="str">
        <f>[1]Hoja1!C6249</f>
        <v>0706</v>
      </c>
      <c r="C264" s="400" t="str">
        <f>[1]Hoja1!D6249</f>
        <v>47732</v>
      </c>
      <c r="D264" s="400">
        <f>[1]Hoja1!E6249</f>
        <v>280214</v>
      </c>
      <c r="E264" s="400">
        <f>[1]Hoja1!F6249</f>
        <v>54</v>
      </c>
      <c r="F264" s="412">
        <f>[1]Hoja1!G6249</f>
        <v>20</v>
      </c>
      <c r="G264" s="400">
        <f>[1]Hoja1!H6249</f>
        <v>50</v>
      </c>
      <c r="H264" s="381">
        <f t="shared" ref="H264:H267" si="32">F264*G264</f>
        <v>1000</v>
      </c>
      <c r="I264" s="400"/>
      <c r="J264" s="400"/>
      <c r="K264" s="400">
        <f>[1]Hoja1!I6249</f>
        <v>20</v>
      </c>
      <c r="L264" s="400"/>
      <c r="M264" s="400"/>
      <c r="N264" s="400"/>
      <c r="O264" s="400"/>
    </row>
    <row r="265" spans="1:15" s="287" customFormat="1" ht="22.8" x14ac:dyDescent="0.4">
      <c r="A265" s="288" t="s">
        <v>18</v>
      </c>
      <c r="B265" s="400" t="str">
        <f>[1]Hoja1!C6250</f>
        <v>0710</v>
      </c>
      <c r="C265" s="400" t="str">
        <f>[1]Hoja1!D6250</f>
        <v>47732</v>
      </c>
      <c r="D265" s="400">
        <f>[1]Hoja1!E6250</f>
        <v>280214</v>
      </c>
      <c r="E265" s="400">
        <f>[1]Hoja1!F6250</f>
        <v>54</v>
      </c>
      <c r="F265" s="412">
        <v>25</v>
      </c>
      <c r="G265" s="400">
        <v>10</v>
      </c>
      <c r="H265" s="381">
        <f t="shared" si="32"/>
        <v>250</v>
      </c>
      <c r="I265" s="400"/>
      <c r="J265" s="400"/>
      <c r="K265" s="400">
        <v>25.5</v>
      </c>
      <c r="L265" s="400"/>
      <c r="M265" s="400"/>
      <c r="N265" s="400"/>
      <c r="O265" s="400"/>
    </row>
    <row r="266" spans="1:15" s="287" customFormat="1" ht="22.8" x14ac:dyDescent="0.4">
      <c r="A266" s="288" t="s">
        <v>18</v>
      </c>
      <c r="B266" s="400" t="str">
        <f>[1]Hoja1!C6251</f>
        <v>0719</v>
      </c>
      <c r="C266" s="400" t="str">
        <f>[1]Hoja1!D6251</f>
        <v>47732</v>
      </c>
      <c r="D266" s="400">
        <f>[1]Hoja1!E6251</f>
        <v>280214</v>
      </c>
      <c r="E266" s="400">
        <f>[1]Hoja1!F6251</f>
        <v>54</v>
      </c>
      <c r="F266" s="412">
        <v>25.5</v>
      </c>
      <c r="G266" s="400">
        <v>22</v>
      </c>
      <c r="H266" s="381">
        <f t="shared" si="32"/>
        <v>561</v>
      </c>
      <c r="I266" s="400"/>
      <c r="J266" s="400"/>
      <c r="K266" s="400">
        <v>20</v>
      </c>
      <c r="L266" s="400"/>
      <c r="M266" s="400"/>
      <c r="N266" s="400"/>
      <c r="O266" s="400"/>
    </row>
    <row r="267" spans="1:15" s="287" customFormat="1" ht="22.8" x14ac:dyDescent="0.4">
      <c r="A267" s="288" t="s">
        <v>18</v>
      </c>
      <c r="B267" s="400" t="str">
        <f>[1]Hoja1!C6252</f>
        <v>0733</v>
      </c>
      <c r="C267" s="400" t="str">
        <f>[1]Hoja1!D6252</f>
        <v>47732</v>
      </c>
      <c r="D267" s="400">
        <f>[1]Hoja1!E6252</f>
        <v>280214</v>
      </c>
      <c r="E267" s="400">
        <f>[1]Hoja1!F6252</f>
        <v>30</v>
      </c>
      <c r="F267" s="412">
        <v>20.62</v>
      </c>
      <c r="G267" s="400">
        <v>16</v>
      </c>
      <c r="H267" s="381">
        <f t="shared" si="32"/>
        <v>329.92</v>
      </c>
      <c r="I267" s="400"/>
      <c r="J267" s="400"/>
      <c r="K267" s="400">
        <v>21.62</v>
      </c>
      <c r="L267" s="400"/>
      <c r="M267" s="400"/>
      <c r="N267" s="400"/>
      <c r="O267" s="400"/>
    </row>
    <row r="268" spans="1:15" s="287" customFormat="1" ht="22.8" x14ac:dyDescent="0.4">
      <c r="A268" s="288" t="s">
        <v>18</v>
      </c>
      <c r="B268" s="400"/>
      <c r="C268" s="400"/>
      <c r="D268" s="400"/>
      <c r="E268" s="400"/>
      <c r="F268" s="412"/>
      <c r="G268" s="400"/>
      <c r="H268" s="400"/>
      <c r="I268" s="400"/>
      <c r="J268" s="400"/>
      <c r="K268" s="412"/>
      <c r="L268" s="400"/>
      <c r="M268" s="400"/>
      <c r="N268" s="400"/>
      <c r="O268" s="400"/>
    </row>
    <row r="269" spans="1:15" s="287" customFormat="1" ht="22.8" x14ac:dyDescent="0.4">
      <c r="A269" s="288" t="s">
        <v>18</v>
      </c>
      <c r="B269" s="527" t="s">
        <v>163</v>
      </c>
      <c r="C269" s="523"/>
      <c r="D269" s="523"/>
      <c r="E269" s="523"/>
      <c r="F269" s="521">
        <f>GEOMEAN(F272,F275:F277)</f>
        <v>9.9862215492932052</v>
      </c>
      <c r="G269" s="522">
        <f>SUM(G271+G274)</f>
        <v>143</v>
      </c>
      <c r="H269" s="522">
        <f>SUM(H271+H274)</f>
        <v>1472.75</v>
      </c>
      <c r="I269" s="522">
        <f>(H269/($H$126)*100)</f>
        <v>3.3704751185587938</v>
      </c>
      <c r="J269" s="523"/>
      <c r="K269" s="521">
        <f>GEOMEAN(K272,K275:K277)</f>
        <v>9.9862215492932052</v>
      </c>
      <c r="L269" s="523"/>
      <c r="M269" s="523"/>
      <c r="N269" s="400"/>
      <c r="O269" s="400"/>
    </row>
    <row r="270" spans="1:15" s="287" customFormat="1" ht="22.8" x14ac:dyDescent="0.4">
      <c r="A270" s="288" t="s">
        <v>18</v>
      </c>
      <c r="B270" s="400"/>
      <c r="C270" s="400"/>
      <c r="D270" s="400"/>
      <c r="E270" s="400"/>
      <c r="F270" s="412"/>
      <c r="G270" s="400"/>
      <c r="H270" s="400"/>
      <c r="I270" s="400"/>
      <c r="J270" s="400"/>
      <c r="K270" s="412"/>
      <c r="L270" s="400"/>
      <c r="M270" s="400"/>
      <c r="N270" s="400"/>
      <c r="O270" s="400"/>
    </row>
    <row r="271" spans="1:15" s="343" customFormat="1" ht="22.8" x14ac:dyDescent="0.4">
      <c r="A271" s="486" t="str">
        <f>[1]Hoja1!B6298</f>
        <v>0813</v>
      </c>
      <c r="B271" s="490" t="str">
        <f>[1]Hoja1!C6298</f>
        <v>Beladine</v>
      </c>
      <c r="C271" s="400" t="str">
        <f>[1]Hoja1!D6298</f>
        <v/>
      </c>
      <c r="D271" s="400"/>
      <c r="E271" s="400"/>
      <c r="F271" s="406">
        <f>GEOMEAN(F272)</f>
        <v>10</v>
      </c>
      <c r="G271" s="386">
        <f>SUM(G272)</f>
        <v>17</v>
      </c>
      <c r="H271" s="386">
        <f>SUM(H272)</f>
        <v>170</v>
      </c>
      <c r="I271" s="386">
        <f>(H271/($H$269)*100)</f>
        <v>11.543031743337293</v>
      </c>
      <c r="J271" s="400"/>
      <c r="K271" s="406">
        <f>GEOMEAN(K272:K274)</f>
        <v>9.9908122555059773</v>
      </c>
      <c r="L271" s="400"/>
      <c r="M271" s="400"/>
      <c r="N271" s="400"/>
      <c r="O271" s="400"/>
    </row>
    <row r="272" spans="1:15" s="343" customFormat="1" ht="22.8" x14ac:dyDescent="0.4">
      <c r="B272" s="400" t="str">
        <f>[1]Hoja1!C6299</f>
        <v>0724</v>
      </c>
      <c r="C272" s="400" t="str">
        <f>[1]Hoja1!D6299</f>
        <v>47732</v>
      </c>
      <c r="D272" s="400">
        <f>[1]Hoja1!E6299</f>
        <v>280212</v>
      </c>
      <c r="E272" s="400">
        <f>[1]Hoja1!F6299</f>
        <v>4</v>
      </c>
      <c r="F272" s="412">
        <v>10</v>
      </c>
      <c r="G272" s="400">
        <v>17</v>
      </c>
      <c r="H272" s="381">
        <f t="shared" ref="H272" si="33">F272*G272</f>
        <v>170</v>
      </c>
      <c r="I272" s="400"/>
      <c r="J272" s="400"/>
      <c r="K272" s="400">
        <v>10</v>
      </c>
      <c r="L272" s="400"/>
      <c r="M272" s="400"/>
      <c r="N272" s="400"/>
      <c r="O272" s="400"/>
    </row>
    <row r="273" spans="1:15" s="343" customFormat="1" ht="22.8" x14ac:dyDescent="0.4">
      <c r="B273" s="400"/>
      <c r="C273" s="400"/>
      <c r="D273" s="400"/>
      <c r="E273" s="400"/>
      <c r="F273" s="412"/>
      <c r="G273" s="400"/>
      <c r="H273" s="400"/>
      <c r="I273" s="400"/>
      <c r="J273" s="400"/>
      <c r="K273" s="412"/>
      <c r="L273" s="400"/>
      <c r="M273" s="400"/>
      <c r="N273" s="400"/>
      <c r="O273" s="400"/>
    </row>
    <row r="274" spans="1:15" s="287" customFormat="1" ht="22.8" x14ac:dyDescent="0.4">
      <c r="A274" s="486" t="str">
        <f>[1]Hoja1!B6294</f>
        <v>0810</v>
      </c>
      <c r="B274" s="490" t="str">
        <f>[1]Hoja1!C6294</f>
        <v>Chadine</v>
      </c>
      <c r="C274" s="400" t="str">
        <f>[1]Hoja1!D6294</f>
        <v/>
      </c>
      <c r="D274" s="400"/>
      <c r="E274" s="400"/>
      <c r="F274" s="406">
        <f>GEOMEAN(F275:F277)</f>
        <v>9.9816329524768435</v>
      </c>
      <c r="G274" s="386">
        <f>SUM(G275:G277)</f>
        <v>126</v>
      </c>
      <c r="H274" s="386">
        <f>SUM(H275:H277)</f>
        <v>1302.75</v>
      </c>
      <c r="I274" s="386">
        <f>(H274/($H$269)*100)</f>
        <v>88.456968256662705</v>
      </c>
      <c r="J274" s="400"/>
      <c r="K274" s="406">
        <f>GEOMEAN(K275:K277)</f>
        <v>9.9816329524768435</v>
      </c>
      <c r="L274" s="400"/>
      <c r="M274" s="400"/>
      <c r="N274" s="400"/>
      <c r="O274" s="400"/>
    </row>
    <row r="275" spans="1:15" s="116" customFormat="1" ht="22.8" x14ac:dyDescent="0.4">
      <c r="A275" s="400" t="str">
        <f>[1]Hoja1!B6295</f>
        <v/>
      </c>
      <c r="B275" s="400" t="str">
        <f>[1]Hoja1!C6295</f>
        <v>0709</v>
      </c>
      <c r="C275" s="486" t="str">
        <f>[1]Hoja1!D6295</f>
        <v>47732</v>
      </c>
      <c r="D275" s="486">
        <f>[1]Hoja1!E6295</f>
        <v>280212</v>
      </c>
      <c r="E275" s="486">
        <f>[1]Hoja1!F6295</f>
        <v>4</v>
      </c>
      <c r="F275" s="412">
        <f>[1]Hoja1!G6295</f>
        <v>11.05</v>
      </c>
      <c r="G275" s="400">
        <f>[1]Hoja1!H6295</f>
        <v>55</v>
      </c>
      <c r="H275" s="381">
        <f t="shared" ref="H275:H277" si="34">F275*G275</f>
        <v>607.75</v>
      </c>
      <c r="I275" s="400"/>
      <c r="J275" s="400"/>
      <c r="K275" s="400">
        <f>[1]Hoja1!I6295</f>
        <v>11.05</v>
      </c>
      <c r="L275" s="400"/>
      <c r="M275" s="400"/>
      <c r="N275" s="400"/>
      <c r="O275" s="400"/>
    </row>
    <row r="276" spans="1:15" s="117" customFormat="1" ht="22.8" x14ac:dyDescent="0.4">
      <c r="B276" s="484" t="str">
        <f>[1]Hoja1!C6296</f>
        <v>0724</v>
      </c>
      <c r="C276" s="488" t="str">
        <f>[1]Hoja1!D6296</f>
        <v>47732</v>
      </c>
      <c r="D276" s="485">
        <f>[1]Hoja1!E6296</f>
        <v>280212</v>
      </c>
      <c r="E276" s="487">
        <f>[1]Hoja1!F6296</f>
        <v>4</v>
      </c>
      <c r="F276" s="489">
        <v>10</v>
      </c>
      <c r="G276" s="489">
        <v>56</v>
      </c>
      <c r="H276" s="381">
        <f t="shared" si="34"/>
        <v>560</v>
      </c>
      <c r="I276" s="411"/>
      <c r="J276" s="411"/>
      <c r="K276" s="489">
        <v>10</v>
      </c>
      <c r="L276" s="411"/>
      <c r="M276" s="411"/>
      <c r="N276" s="411"/>
      <c r="O276" s="400"/>
    </row>
    <row r="277" spans="1:15" s="116" customFormat="1" ht="22.8" x14ac:dyDescent="0.4">
      <c r="A277" s="289" t="s">
        <v>18</v>
      </c>
      <c r="B277" s="400" t="str">
        <f>[1]Hoja1!C6297</f>
        <v>0732</v>
      </c>
      <c r="C277" s="486" t="str">
        <f>[1]Hoja1!D6297</f>
        <v>47732</v>
      </c>
      <c r="D277" s="486">
        <f>[1]Hoja1!E6297</f>
        <v>280212</v>
      </c>
      <c r="E277" s="486">
        <f>[1]Hoja1!F6297</f>
        <v>4</v>
      </c>
      <c r="F277" s="412">
        <f>[1]Hoja1!G6297</f>
        <v>9</v>
      </c>
      <c r="G277" s="400">
        <f>[1]Hoja1!H6297</f>
        <v>15</v>
      </c>
      <c r="H277" s="381">
        <f t="shared" si="34"/>
        <v>135</v>
      </c>
      <c r="I277" s="400"/>
      <c r="J277" s="400"/>
      <c r="K277" s="400">
        <f>[1]Hoja1!I6297</f>
        <v>9</v>
      </c>
      <c r="L277" s="400"/>
      <c r="M277" s="400"/>
      <c r="N277" s="400"/>
      <c r="O277" s="400"/>
    </row>
    <row r="278" spans="1:15" s="116" customFormat="1" ht="22.8" x14ac:dyDescent="0.4">
      <c r="B278" s="400"/>
      <c r="C278" s="400"/>
      <c r="D278" s="400"/>
      <c r="E278" s="400"/>
      <c r="F278" s="412"/>
      <c r="G278" s="400"/>
      <c r="H278" s="400"/>
      <c r="I278" s="400"/>
      <c r="J278" s="400"/>
      <c r="K278" s="412"/>
      <c r="L278" s="400"/>
      <c r="M278" s="400"/>
      <c r="N278" s="400"/>
      <c r="O278" s="400"/>
    </row>
    <row r="279" spans="1:15" ht="22.8" x14ac:dyDescent="0.4">
      <c r="A279" s="17" t="s">
        <v>18</v>
      </c>
      <c r="B279" s="506"/>
      <c r="C279" s="507"/>
      <c r="D279" s="508"/>
      <c r="E279" s="508"/>
      <c r="F279" s="498"/>
      <c r="G279" s="498"/>
      <c r="H279" s="498"/>
      <c r="I279" s="498"/>
      <c r="J279" s="509"/>
      <c r="K279" s="498"/>
      <c r="L279" s="509"/>
      <c r="M279" s="509"/>
      <c r="N279" s="498"/>
      <c r="O279" s="400"/>
    </row>
    <row r="280" spans="1:15" s="116" customFormat="1" ht="22.8" x14ac:dyDescent="0.4">
      <c r="B280" s="400"/>
      <c r="C280" s="400"/>
      <c r="D280" s="400"/>
      <c r="E280" s="400"/>
      <c r="F280" s="412"/>
      <c r="G280" s="400"/>
      <c r="H280" s="400"/>
      <c r="I280" s="400"/>
      <c r="J280" s="400"/>
      <c r="K280" s="412"/>
      <c r="L280" s="400"/>
      <c r="M280" s="400"/>
      <c r="N280" s="400"/>
      <c r="O280" s="400"/>
    </row>
    <row r="281" spans="1:15" s="118" customFormat="1" ht="22.8" x14ac:dyDescent="0.4">
      <c r="B281" s="401"/>
      <c r="C281" s="414"/>
      <c r="D281" s="409"/>
      <c r="E281" s="410"/>
      <c r="F281" s="411"/>
      <c r="G281" s="411"/>
      <c r="H281" s="411"/>
      <c r="I281" s="411"/>
      <c r="J281" s="411"/>
      <c r="K281" s="411"/>
      <c r="L281" s="411"/>
      <c r="M281" s="411"/>
      <c r="N281" s="411"/>
      <c r="O281" s="400"/>
    </row>
    <row r="282" spans="1:15" s="115" customFormat="1" ht="22.8" x14ac:dyDescent="0.4">
      <c r="A282" s="290" t="s">
        <v>18</v>
      </c>
      <c r="B282" s="400"/>
      <c r="C282" s="400"/>
      <c r="D282" s="400"/>
      <c r="E282" s="400"/>
      <c r="F282" s="412"/>
      <c r="G282" s="400"/>
      <c r="H282" s="400"/>
      <c r="I282" s="400"/>
      <c r="J282" s="400"/>
      <c r="K282" s="412"/>
      <c r="L282" s="400"/>
      <c r="M282" s="400"/>
      <c r="N282" s="400"/>
      <c r="O282" s="400"/>
    </row>
    <row r="283" spans="1:15" s="115" customFormat="1" ht="22.8" x14ac:dyDescent="0.4">
      <c r="A283" s="290" t="s">
        <v>18</v>
      </c>
      <c r="B283" s="400"/>
      <c r="C283" s="400"/>
      <c r="D283" s="400"/>
      <c r="E283" s="400"/>
      <c r="F283" s="412"/>
      <c r="G283" s="400"/>
      <c r="H283" s="400"/>
      <c r="I283" s="400"/>
      <c r="J283" s="400"/>
      <c r="K283" s="412"/>
      <c r="L283" s="400"/>
      <c r="M283" s="400"/>
      <c r="N283" s="400"/>
      <c r="O283" s="400"/>
    </row>
    <row r="284" spans="1:15" s="115" customFormat="1" ht="22.8" x14ac:dyDescent="0.4">
      <c r="A284" s="290" t="s">
        <v>18</v>
      </c>
      <c r="B284" s="400"/>
      <c r="C284" s="400"/>
      <c r="D284" s="400"/>
      <c r="E284" s="400"/>
      <c r="F284" s="412"/>
      <c r="G284" s="400"/>
      <c r="H284" s="400"/>
      <c r="I284" s="400"/>
      <c r="J284" s="400"/>
      <c r="K284" s="412"/>
      <c r="L284" s="400"/>
      <c r="M284" s="400"/>
      <c r="N284" s="400"/>
      <c r="O284" s="400"/>
    </row>
    <row r="285" spans="1:15" s="115" customFormat="1" ht="22.8" x14ac:dyDescent="0.4">
      <c r="A285" s="290" t="s">
        <v>18</v>
      </c>
      <c r="B285" s="400"/>
      <c r="C285" s="400"/>
      <c r="D285" s="400"/>
      <c r="E285" s="400"/>
      <c r="F285" s="412"/>
      <c r="G285" s="400"/>
      <c r="H285" s="400"/>
      <c r="I285" s="400"/>
      <c r="J285" s="400"/>
      <c r="K285" s="412"/>
      <c r="L285" s="400"/>
      <c r="M285" s="400"/>
      <c r="N285" s="400"/>
      <c r="O285" s="400"/>
    </row>
    <row r="286" spans="1:15" s="291" customFormat="1" ht="22.8" x14ac:dyDescent="0.4">
      <c r="B286" s="400"/>
      <c r="C286" s="400"/>
      <c r="D286" s="400"/>
      <c r="E286" s="400"/>
      <c r="F286" s="412"/>
      <c r="G286" s="400"/>
      <c r="H286" s="400"/>
      <c r="I286" s="400"/>
      <c r="J286" s="400"/>
      <c r="K286" s="412"/>
      <c r="L286" s="400"/>
      <c r="M286" s="400"/>
      <c r="N286" s="400"/>
      <c r="O286" s="400"/>
    </row>
    <row r="287" spans="1:15" s="291" customFormat="1" ht="22.8" x14ac:dyDescent="0.4">
      <c r="B287" s="400"/>
      <c r="C287" s="400"/>
      <c r="D287" s="400"/>
      <c r="E287" s="400"/>
      <c r="F287" s="412"/>
      <c r="G287" s="400"/>
      <c r="H287" s="400"/>
      <c r="I287" s="400"/>
      <c r="J287" s="400"/>
      <c r="K287" s="412"/>
      <c r="L287" s="400"/>
      <c r="M287" s="400"/>
      <c r="N287" s="400"/>
      <c r="O287" s="400"/>
    </row>
    <row r="288" spans="1:15" s="119" customFormat="1" ht="22.8" x14ac:dyDescent="0.4">
      <c r="B288" s="400"/>
      <c r="C288" s="400"/>
      <c r="D288" s="400"/>
      <c r="E288" s="400"/>
      <c r="F288" s="412"/>
      <c r="G288" s="400"/>
      <c r="H288" s="400"/>
      <c r="I288" s="400"/>
      <c r="J288" s="400"/>
      <c r="K288" s="412"/>
      <c r="L288" s="400"/>
      <c r="M288" s="400"/>
      <c r="N288" s="400"/>
      <c r="O288" s="400"/>
    </row>
    <row r="289" spans="1:15" s="119" customFormat="1" ht="22.8" x14ac:dyDescent="0.4">
      <c r="B289" s="401"/>
      <c r="C289" s="414"/>
      <c r="D289" s="409"/>
      <c r="E289" s="410"/>
      <c r="F289" s="411"/>
      <c r="G289" s="411"/>
      <c r="H289" s="411"/>
      <c r="I289" s="411"/>
      <c r="J289" s="411"/>
      <c r="K289" s="411"/>
      <c r="L289" s="411"/>
      <c r="M289" s="411"/>
      <c r="N289" s="411"/>
      <c r="O289" s="400"/>
    </row>
    <row r="290" spans="1:15" s="119" customFormat="1" ht="22.8" x14ac:dyDescent="0.4">
      <c r="A290" s="291" t="s">
        <v>18</v>
      </c>
      <c r="B290" s="400"/>
      <c r="C290" s="400"/>
      <c r="D290" s="400"/>
      <c r="E290" s="400"/>
      <c r="F290" s="412"/>
      <c r="G290" s="400"/>
      <c r="H290" s="400"/>
      <c r="I290" s="400"/>
      <c r="J290" s="400"/>
      <c r="K290" s="412"/>
      <c r="L290" s="400"/>
      <c r="M290" s="400"/>
      <c r="N290" s="400"/>
      <c r="O290" s="400"/>
    </row>
    <row r="291" spans="1:15" s="119" customFormat="1" ht="22.8" x14ac:dyDescent="0.4">
      <c r="A291" s="291" t="s">
        <v>18</v>
      </c>
      <c r="B291" s="400"/>
      <c r="C291" s="400"/>
      <c r="D291" s="400"/>
      <c r="E291" s="400"/>
      <c r="F291" s="412"/>
      <c r="G291" s="400"/>
      <c r="H291" s="400"/>
      <c r="I291" s="400"/>
      <c r="J291" s="400"/>
      <c r="K291" s="412"/>
      <c r="L291" s="400"/>
      <c r="M291" s="400"/>
      <c r="N291" s="400"/>
      <c r="O291" s="400"/>
    </row>
    <row r="292" spans="1:15" s="119" customFormat="1" ht="22.8" x14ac:dyDescent="0.4">
      <c r="A292" s="291" t="s">
        <v>18</v>
      </c>
      <c r="B292" s="400"/>
      <c r="C292" s="400"/>
      <c r="D292" s="400"/>
      <c r="E292" s="400"/>
      <c r="F292" s="412"/>
      <c r="G292" s="400"/>
      <c r="H292" s="400"/>
      <c r="I292" s="400"/>
      <c r="J292" s="400"/>
      <c r="K292" s="412"/>
      <c r="L292" s="400"/>
      <c r="M292" s="400"/>
      <c r="N292" s="400"/>
      <c r="O292" s="400"/>
    </row>
    <row r="293" spans="1:15" s="119" customFormat="1" ht="22.8" x14ac:dyDescent="0.4">
      <c r="A293" s="291" t="s">
        <v>18</v>
      </c>
      <c r="B293" s="400"/>
      <c r="C293" s="400"/>
      <c r="D293" s="400"/>
      <c r="E293" s="400"/>
      <c r="F293" s="412"/>
      <c r="G293" s="400"/>
      <c r="H293" s="400"/>
      <c r="I293" s="400"/>
      <c r="J293" s="400"/>
      <c r="K293" s="412"/>
      <c r="L293" s="400"/>
      <c r="M293" s="400"/>
      <c r="N293" s="400"/>
      <c r="O293" s="400"/>
    </row>
    <row r="294" spans="1:15" s="119" customFormat="1" ht="22.8" x14ac:dyDescent="0.4">
      <c r="A294" s="291" t="s">
        <v>18</v>
      </c>
      <c r="B294" s="400"/>
      <c r="C294" s="400"/>
      <c r="D294" s="400"/>
      <c r="E294" s="400"/>
      <c r="F294" s="412"/>
      <c r="G294" s="400"/>
      <c r="H294" s="400"/>
      <c r="I294" s="400"/>
      <c r="J294" s="400"/>
      <c r="K294" s="412"/>
      <c r="L294" s="400"/>
      <c r="M294" s="400"/>
      <c r="N294" s="400"/>
      <c r="O294" s="400"/>
    </row>
    <row r="295" spans="1:15" s="119" customFormat="1" ht="22.8" x14ac:dyDescent="0.4">
      <c r="A295" s="291" t="s">
        <v>18</v>
      </c>
      <c r="B295" s="400"/>
      <c r="C295" s="400"/>
      <c r="D295" s="400"/>
      <c r="E295" s="400"/>
      <c r="F295" s="412"/>
      <c r="G295" s="400"/>
      <c r="H295" s="400"/>
      <c r="I295" s="400"/>
      <c r="J295" s="400"/>
      <c r="K295" s="412"/>
      <c r="L295" s="400"/>
      <c r="M295" s="400"/>
      <c r="N295" s="400"/>
      <c r="O295" s="400"/>
    </row>
    <row r="296" spans="1:15" s="119" customFormat="1" ht="22.8" x14ac:dyDescent="0.4">
      <c r="A296" s="291" t="s">
        <v>18</v>
      </c>
      <c r="B296" s="400"/>
      <c r="C296" s="400"/>
      <c r="D296" s="400"/>
      <c r="E296" s="400"/>
      <c r="F296" s="412"/>
      <c r="G296" s="400"/>
      <c r="H296" s="400"/>
      <c r="I296" s="400"/>
      <c r="J296" s="400"/>
      <c r="K296" s="412"/>
      <c r="L296" s="400"/>
      <c r="M296" s="400"/>
      <c r="N296" s="400"/>
      <c r="O296" s="400"/>
    </row>
    <row r="297" spans="1:15" s="119" customFormat="1" ht="22.8" x14ac:dyDescent="0.4">
      <c r="B297" s="400"/>
      <c r="C297" s="400"/>
      <c r="D297" s="400"/>
      <c r="E297" s="400"/>
      <c r="F297" s="412"/>
      <c r="G297" s="400"/>
      <c r="H297" s="400"/>
      <c r="I297" s="400"/>
      <c r="J297" s="400"/>
      <c r="K297" s="412"/>
      <c r="L297" s="400"/>
      <c r="M297" s="400"/>
      <c r="N297" s="400"/>
      <c r="O297" s="400"/>
    </row>
    <row r="298" spans="1:15" s="120" customFormat="1" ht="22.8" x14ac:dyDescent="0.4">
      <c r="B298" s="401"/>
      <c r="C298" s="408"/>
      <c r="D298" s="409"/>
      <c r="E298" s="410"/>
      <c r="F298" s="411"/>
      <c r="G298" s="411"/>
      <c r="H298" s="411"/>
      <c r="I298" s="411"/>
      <c r="J298" s="411"/>
      <c r="K298" s="411"/>
      <c r="L298" s="411"/>
      <c r="M298" s="411"/>
      <c r="N298" s="411"/>
      <c r="O298" s="400"/>
    </row>
    <row r="299" spans="1:15" s="119" customFormat="1" ht="22.8" x14ac:dyDescent="0.4">
      <c r="A299" s="292" t="s">
        <v>18</v>
      </c>
      <c r="B299" s="400"/>
      <c r="C299" s="400"/>
      <c r="D299" s="400"/>
      <c r="E299" s="400"/>
      <c r="F299" s="412"/>
      <c r="G299" s="400"/>
      <c r="H299" s="400"/>
      <c r="I299" s="400"/>
      <c r="J299" s="400"/>
      <c r="K299" s="412"/>
      <c r="L299" s="400"/>
      <c r="M299" s="400"/>
      <c r="N299" s="400"/>
      <c r="O299" s="400"/>
    </row>
    <row r="300" spans="1:15" s="119" customFormat="1" ht="22.8" x14ac:dyDescent="0.4">
      <c r="A300" s="292" t="s">
        <v>18</v>
      </c>
      <c r="B300" s="400"/>
      <c r="C300" s="400"/>
      <c r="D300" s="400"/>
      <c r="E300" s="400"/>
      <c r="F300" s="412"/>
      <c r="G300" s="400"/>
      <c r="H300" s="400"/>
      <c r="I300" s="400"/>
      <c r="J300" s="400"/>
      <c r="K300" s="412"/>
      <c r="L300" s="400"/>
      <c r="M300" s="400"/>
      <c r="N300" s="400"/>
      <c r="O300" s="400"/>
    </row>
    <row r="301" spans="1:15" s="119" customFormat="1" ht="22.8" x14ac:dyDescent="0.4">
      <c r="A301" s="292" t="s">
        <v>18</v>
      </c>
      <c r="B301" s="400"/>
      <c r="C301" s="400"/>
      <c r="D301" s="400"/>
      <c r="E301" s="400"/>
      <c r="F301" s="412"/>
      <c r="G301" s="400"/>
      <c r="H301" s="400"/>
      <c r="I301" s="400"/>
      <c r="J301" s="400"/>
      <c r="K301" s="412"/>
      <c r="L301" s="400"/>
      <c r="M301" s="400"/>
      <c r="N301" s="400"/>
      <c r="O301" s="400"/>
    </row>
    <row r="302" spans="1:15" s="119" customFormat="1" ht="22.8" x14ac:dyDescent="0.4">
      <c r="A302" s="292" t="s">
        <v>18</v>
      </c>
      <c r="B302" s="400"/>
      <c r="C302" s="400"/>
      <c r="D302" s="400"/>
      <c r="E302" s="400"/>
      <c r="F302" s="412"/>
      <c r="G302" s="400"/>
      <c r="H302" s="400"/>
      <c r="I302" s="400"/>
      <c r="J302" s="400"/>
      <c r="K302" s="412"/>
      <c r="L302" s="400"/>
      <c r="M302" s="400"/>
      <c r="N302" s="400"/>
      <c r="O302" s="400"/>
    </row>
    <row r="303" spans="1:15" s="119" customFormat="1" ht="22.8" x14ac:dyDescent="0.4">
      <c r="A303" s="292" t="s">
        <v>18</v>
      </c>
      <c r="B303" s="400"/>
      <c r="C303" s="400"/>
      <c r="D303" s="400"/>
      <c r="E303" s="400"/>
      <c r="F303" s="412"/>
      <c r="G303" s="400"/>
      <c r="H303" s="400"/>
      <c r="I303" s="400"/>
      <c r="J303" s="400"/>
      <c r="K303" s="412"/>
      <c r="L303" s="400"/>
      <c r="M303" s="400"/>
      <c r="N303" s="400"/>
      <c r="O303" s="400"/>
    </row>
    <row r="304" spans="1:15" s="292" customFormat="1" ht="22.8" x14ac:dyDescent="0.4">
      <c r="B304" s="400"/>
      <c r="C304" s="400"/>
      <c r="D304" s="400"/>
      <c r="E304" s="400"/>
      <c r="F304" s="412"/>
      <c r="G304" s="400"/>
      <c r="H304" s="400"/>
      <c r="I304" s="400"/>
      <c r="J304" s="400"/>
      <c r="K304" s="412"/>
      <c r="L304" s="400"/>
      <c r="M304" s="400"/>
      <c r="N304" s="400"/>
      <c r="O304" s="400"/>
    </row>
    <row r="305" spans="1:15" s="292" customFormat="1" ht="22.8" x14ac:dyDescent="0.4">
      <c r="B305" s="401"/>
      <c r="C305" s="408"/>
      <c r="D305" s="409"/>
      <c r="E305" s="410"/>
      <c r="F305" s="411"/>
      <c r="G305" s="411"/>
      <c r="H305" s="411"/>
      <c r="I305" s="411"/>
      <c r="J305" s="411"/>
      <c r="K305" s="411"/>
      <c r="L305" s="411"/>
      <c r="M305" s="411"/>
      <c r="N305" s="411"/>
      <c r="O305" s="400"/>
    </row>
    <row r="306" spans="1:15" s="292" customFormat="1" ht="22.8" x14ac:dyDescent="0.4">
      <c r="A306" s="293" t="s">
        <v>18</v>
      </c>
      <c r="B306" s="400"/>
      <c r="C306" s="400"/>
      <c r="D306" s="400"/>
      <c r="E306" s="400"/>
      <c r="F306" s="412"/>
      <c r="G306" s="400"/>
      <c r="H306" s="400"/>
      <c r="I306" s="400"/>
      <c r="J306" s="400"/>
      <c r="K306" s="412"/>
      <c r="L306" s="400"/>
      <c r="M306" s="400"/>
      <c r="N306" s="400"/>
      <c r="O306" s="400"/>
    </row>
    <row r="307" spans="1:15" s="292" customFormat="1" ht="22.8" x14ac:dyDescent="0.4">
      <c r="B307" s="400"/>
      <c r="C307" s="400"/>
      <c r="D307" s="400"/>
      <c r="E307" s="400"/>
      <c r="F307" s="412"/>
      <c r="G307" s="400"/>
      <c r="H307" s="400"/>
      <c r="I307" s="400"/>
      <c r="J307" s="400"/>
      <c r="K307" s="412"/>
      <c r="L307" s="400"/>
      <c r="M307" s="400"/>
      <c r="N307" s="400"/>
      <c r="O307" s="400"/>
    </row>
    <row r="308" spans="1:15" s="121" customFormat="1" ht="22.8" x14ac:dyDescent="0.4">
      <c r="B308" s="401"/>
      <c r="C308" s="408"/>
      <c r="D308" s="409"/>
      <c r="E308" s="410"/>
      <c r="F308" s="411"/>
      <c r="G308" s="411"/>
      <c r="H308" s="411"/>
      <c r="I308" s="411"/>
      <c r="J308" s="411"/>
      <c r="K308" s="411"/>
      <c r="L308" s="411"/>
      <c r="M308" s="411"/>
      <c r="N308" s="411"/>
      <c r="O308" s="400"/>
    </row>
    <row r="309" spans="1:15" s="293" customFormat="1" ht="22.8" x14ac:dyDescent="0.4">
      <c r="A309" s="294" t="s">
        <v>18</v>
      </c>
      <c r="B309" s="400"/>
      <c r="C309" s="400"/>
      <c r="D309" s="400"/>
      <c r="E309" s="400"/>
      <c r="F309" s="412"/>
      <c r="G309" s="400"/>
      <c r="H309" s="400"/>
      <c r="I309" s="411"/>
      <c r="J309" s="411"/>
      <c r="K309" s="412"/>
      <c r="L309" s="411"/>
      <c r="M309" s="411"/>
      <c r="N309" s="411"/>
      <c r="O309" s="400"/>
    </row>
    <row r="310" spans="1:15" s="293" customFormat="1" ht="22.8" x14ac:dyDescent="0.4">
      <c r="A310" s="294" t="s">
        <v>18</v>
      </c>
      <c r="B310" s="400"/>
      <c r="C310" s="400"/>
      <c r="D310" s="400"/>
      <c r="E310" s="400"/>
      <c r="F310" s="412"/>
      <c r="G310" s="400"/>
      <c r="H310" s="400"/>
      <c r="I310" s="411"/>
      <c r="J310" s="411"/>
      <c r="K310" s="412"/>
      <c r="L310" s="411"/>
      <c r="M310" s="411"/>
      <c r="N310" s="411"/>
      <c r="O310" s="400"/>
    </row>
    <row r="311" spans="1:15" s="121" customFormat="1" ht="22.8" x14ac:dyDescent="0.4">
      <c r="A311" s="294" t="s">
        <v>18</v>
      </c>
      <c r="B311" s="400"/>
      <c r="C311" s="400"/>
      <c r="D311" s="400"/>
      <c r="E311" s="400"/>
      <c r="F311" s="412"/>
      <c r="G311" s="400"/>
      <c r="H311" s="400"/>
      <c r="I311" s="411"/>
      <c r="J311" s="411"/>
      <c r="K311" s="412"/>
      <c r="L311" s="411"/>
      <c r="M311" s="411"/>
      <c r="N311" s="411"/>
      <c r="O311" s="400"/>
    </row>
    <row r="312" spans="1:15" s="121" customFormat="1" ht="22.8" x14ac:dyDescent="0.4">
      <c r="A312" s="294" t="s">
        <v>18</v>
      </c>
      <c r="B312" s="400"/>
      <c r="C312" s="400"/>
      <c r="D312" s="400"/>
      <c r="E312" s="400"/>
      <c r="F312" s="412"/>
      <c r="G312" s="400"/>
      <c r="H312" s="400"/>
      <c r="I312" s="411"/>
      <c r="J312" s="411"/>
      <c r="K312" s="412"/>
      <c r="L312" s="411"/>
      <c r="M312" s="411"/>
      <c r="N312" s="411"/>
      <c r="O312" s="400"/>
    </row>
    <row r="313" spans="1:15" s="121" customFormat="1" ht="22.8" x14ac:dyDescent="0.4">
      <c r="A313" s="294" t="s">
        <v>18</v>
      </c>
      <c r="B313" s="400"/>
      <c r="C313" s="400"/>
      <c r="D313" s="400"/>
      <c r="E313" s="400"/>
      <c r="F313" s="412"/>
      <c r="G313" s="400"/>
      <c r="H313" s="400"/>
      <c r="I313" s="411"/>
      <c r="J313" s="411"/>
      <c r="K313" s="412"/>
      <c r="L313" s="411"/>
      <c r="M313" s="411"/>
      <c r="N313" s="411"/>
      <c r="O313" s="400"/>
    </row>
    <row r="314" spans="1:15" s="121" customFormat="1" ht="22.8" x14ac:dyDescent="0.4">
      <c r="B314" s="401"/>
      <c r="C314" s="414"/>
      <c r="D314" s="409"/>
      <c r="E314" s="410"/>
      <c r="F314" s="411"/>
      <c r="G314" s="411"/>
      <c r="H314" s="411"/>
      <c r="I314" s="411"/>
      <c r="J314" s="411"/>
      <c r="K314" s="411"/>
      <c r="L314" s="411"/>
      <c r="M314" s="411"/>
      <c r="N314" s="411"/>
      <c r="O314" s="400"/>
    </row>
    <row r="315" spans="1:15" s="122" customFormat="1" ht="22.8" x14ac:dyDescent="0.4">
      <c r="B315" s="401"/>
      <c r="C315" s="408"/>
      <c r="D315" s="409"/>
      <c r="E315" s="410"/>
      <c r="F315" s="411"/>
      <c r="G315" s="411"/>
      <c r="H315" s="411"/>
      <c r="I315" s="411"/>
      <c r="J315" s="411"/>
      <c r="K315" s="411"/>
      <c r="L315" s="411"/>
      <c r="M315" s="411"/>
      <c r="N315" s="411"/>
      <c r="O315" s="400"/>
    </row>
    <row r="316" spans="1:15" s="294" customFormat="1" ht="22.8" x14ac:dyDescent="0.4">
      <c r="A316" s="295" t="s">
        <v>18</v>
      </c>
      <c r="B316" s="400"/>
      <c r="C316" s="400"/>
      <c r="D316" s="400"/>
      <c r="E316" s="400"/>
      <c r="F316" s="412"/>
      <c r="G316" s="400"/>
      <c r="H316" s="400"/>
      <c r="I316" s="411"/>
      <c r="J316" s="411"/>
      <c r="K316" s="412"/>
      <c r="L316" s="411"/>
      <c r="M316" s="411"/>
      <c r="N316" s="411"/>
      <c r="O316" s="400"/>
    </row>
    <row r="317" spans="1:15" s="294" customFormat="1" ht="22.8" x14ac:dyDescent="0.4">
      <c r="A317" s="295" t="s">
        <v>18</v>
      </c>
      <c r="B317" s="400"/>
      <c r="C317" s="400"/>
      <c r="D317" s="400"/>
      <c r="E317" s="400"/>
      <c r="F317" s="412"/>
      <c r="G317" s="400"/>
      <c r="H317" s="400"/>
      <c r="I317" s="411"/>
      <c r="J317" s="411"/>
      <c r="K317" s="412"/>
      <c r="L317" s="411"/>
      <c r="M317" s="411"/>
      <c r="N317" s="411"/>
      <c r="O317" s="400"/>
    </row>
    <row r="318" spans="1:15" s="294" customFormat="1" ht="22.8" x14ac:dyDescent="0.4">
      <c r="A318" s="295" t="s">
        <v>18</v>
      </c>
      <c r="B318" s="400"/>
      <c r="C318" s="400"/>
      <c r="D318" s="400"/>
      <c r="E318" s="400"/>
      <c r="F318" s="412"/>
      <c r="G318" s="400"/>
      <c r="H318" s="400"/>
      <c r="I318" s="411"/>
      <c r="J318" s="411"/>
      <c r="K318" s="412"/>
      <c r="L318" s="411"/>
      <c r="M318" s="411"/>
      <c r="N318" s="411"/>
      <c r="O318" s="400"/>
    </row>
    <row r="319" spans="1:15" s="121" customFormat="1" ht="22.8" x14ac:dyDescent="0.4">
      <c r="A319" s="295" t="s">
        <v>18</v>
      </c>
      <c r="B319" s="400"/>
      <c r="C319" s="400"/>
      <c r="D319" s="400"/>
      <c r="E319" s="400"/>
      <c r="F319" s="412"/>
      <c r="G319" s="400"/>
      <c r="H319" s="400"/>
      <c r="I319" s="411"/>
      <c r="J319" s="411"/>
      <c r="K319" s="412"/>
      <c r="L319" s="411"/>
      <c r="M319" s="411"/>
      <c r="N319" s="411"/>
      <c r="O319" s="400"/>
    </row>
    <row r="320" spans="1:15" s="121" customFormat="1" ht="22.8" x14ac:dyDescent="0.4">
      <c r="A320" s="295" t="s">
        <v>18</v>
      </c>
      <c r="B320" s="400"/>
      <c r="C320" s="400"/>
      <c r="D320" s="400"/>
      <c r="E320" s="400"/>
      <c r="F320" s="412"/>
      <c r="G320" s="400"/>
      <c r="H320" s="400"/>
      <c r="I320" s="411"/>
      <c r="J320" s="411"/>
      <c r="K320" s="412"/>
      <c r="L320" s="411"/>
      <c r="M320" s="411"/>
      <c r="N320" s="411"/>
      <c r="O320" s="400"/>
    </row>
    <row r="321" spans="1:15" s="121" customFormat="1" ht="22.8" x14ac:dyDescent="0.4">
      <c r="B321" s="401"/>
      <c r="C321" s="414"/>
      <c r="D321" s="409"/>
      <c r="E321" s="410"/>
      <c r="F321" s="411"/>
      <c r="G321" s="411"/>
      <c r="H321" s="411"/>
      <c r="I321" s="411"/>
      <c r="J321" s="411"/>
      <c r="K321" s="411"/>
      <c r="L321" s="411"/>
      <c r="M321" s="411"/>
      <c r="N321" s="411"/>
      <c r="O321" s="400"/>
    </row>
    <row r="322" spans="1:15" s="123" customFormat="1" ht="22.8" x14ac:dyDescent="0.4">
      <c r="B322" s="401"/>
      <c r="C322" s="408"/>
      <c r="D322" s="409"/>
      <c r="E322" s="410"/>
      <c r="F322" s="411"/>
      <c r="G322" s="411"/>
      <c r="H322" s="411"/>
      <c r="I322" s="411"/>
      <c r="J322" s="411"/>
      <c r="K322" s="411"/>
      <c r="L322" s="411"/>
      <c r="M322" s="411"/>
      <c r="N322" s="411"/>
      <c r="O322" s="400"/>
    </row>
    <row r="323" spans="1:15" s="121" customFormat="1" ht="22.8" x14ac:dyDescent="0.4">
      <c r="A323" s="296" t="s">
        <v>18</v>
      </c>
      <c r="B323" s="400"/>
      <c r="C323" s="400"/>
      <c r="D323" s="400"/>
      <c r="E323" s="400"/>
      <c r="F323" s="412"/>
      <c r="G323" s="400"/>
      <c r="H323" s="400"/>
      <c r="I323" s="411"/>
      <c r="J323" s="411"/>
      <c r="K323" s="412"/>
      <c r="L323" s="411"/>
      <c r="M323" s="411"/>
      <c r="N323" s="411"/>
      <c r="O323" s="400"/>
    </row>
    <row r="324" spans="1:15" s="121" customFormat="1" ht="22.8" x14ac:dyDescent="0.4">
      <c r="A324" s="296" t="s">
        <v>18</v>
      </c>
      <c r="B324" s="400"/>
      <c r="C324" s="400"/>
      <c r="D324" s="400"/>
      <c r="E324" s="400"/>
      <c r="F324" s="412"/>
      <c r="G324" s="400"/>
      <c r="H324" s="400"/>
      <c r="I324" s="411"/>
      <c r="J324" s="411"/>
      <c r="K324" s="412"/>
      <c r="L324" s="411"/>
      <c r="M324" s="411"/>
      <c r="N324" s="411"/>
      <c r="O324" s="400"/>
    </row>
    <row r="325" spans="1:15" s="121" customFormat="1" ht="22.8" x14ac:dyDescent="0.4">
      <c r="A325" s="296" t="s">
        <v>18</v>
      </c>
      <c r="B325" s="400"/>
      <c r="C325" s="400"/>
      <c r="D325" s="400"/>
      <c r="E325" s="400"/>
      <c r="F325" s="412"/>
      <c r="G325" s="400"/>
      <c r="H325" s="400"/>
      <c r="I325" s="411"/>
      <c r="J325" s="411"/>
      <c r="K325" s="412"/>
      <c r="L325" s="411"/>
      <c r="M325" s="411"/>
      <c r="N325" s="411"/>
      <c r="O325" s="400"/>
    </row>
    <row r="326" spans="1:15" s="119" customFormat="1" ht="22.8" x14ac:dyDescent="0.4">
      <c r="A326" s="296" t="s">
        <v>18</v>
      </c>
      <c r="B326" s="400"/>
      <c r="C326" s="400"/>
      <c r="D326" s="400"/>
      <c r="E326" s="400"/>
      <c r="F326" s="412"/>
      <c r="G326" s="400"/>
      <c r="H326" s="400"/>
      <c r="I326" s="400"/>
      <c r="J326" s="400"/>
      <c r="K326" s="412"/>
      <c r="L326" s="400"/>
      <c r="M326" s="400"/>
      <c r="N326" s="400"/>
      <c r="O326" s="400"/>
    </row>
    <row r="327" spans="1:15" s="119" customFormat="1" ht="22.8" x14ac:dyDescent="0.4">
      <c r="A327" s="296" t="s">
        <v>18</v>
      </c>
      <c r="B327" s="400"/>
      <c r="C327" s="400"/>
      <c r="D327" s="400"/>
      <c r="E327" s="400"/>
      <c r="F327" s="412"/>
      <c r="G327" s="400"/>
      <c r="H327" s="400"/>
      <c r="I327" s="400"/>
      <c r="J327" s="400"/>
      <c r="K327" s="412"/>
      <c r="L327" s="400"/>
      <c r="M327" s="400"/>
      <c r="N327" s="400"/>
      <c r="O327" s="400"/>
    </row>
    <row r="328" spans="1:15" s="119" customFormat="1" ht="22.8" x14ac:dyDescent="0.4">
      <c r="B328" s="400"/>
      <c r="C328" s="400"/>
      <c r="D328" s="400"/>
      <c r="E328" s="400"/>
      <c r="F328" s="412"/>
      <c r="G328" s="400"/>
      <c r="H328" s="400"/>
      <c r="I328" s="400"/>
      <c r="J328" s="400"/>
      <c r="K328" s="412"/>
      <c r="L328" s="400"/>
      <c r="M328" s="400"/>
      <c r="N328" s="400"/>
      <c r="O328" s="400"/>
    </row>
    <row r="329" spans="1:15" s="124" customFormat="1" ht="22.8" x14ac:dyDescent="0.4">
      <c r="B329" s="401"/>
      <c r="C329" s="408"/>
      <c r="D329" s="409"/>
      <c r="E329" s="410"/>
      <c r="F329" s="411"/>
      <c r="G329" s="411"/>
      <c r="H329" s="411"/>
      <c r="I329" s="411"/>
      <c r="J329" s="411"/>
      <c r="K329" s="411"/>
      <c r="L329" s="411"/>
      <c r="M329" s="411"/>
      <c r="N329" s="411"/>
      <c r="O329" s="400"/>
    </row>
    <row r="330" spans="1:15" s="124" customFormat="1" ht="22.8" x14ac:dyDescent="0.4">
      <c r="A330" s="297" t="s">
        <v>18</v>
      </c>
      <c r="B330" s="400"/>
      <c r="C330" s="400"/>
      <c r="D330" s="400"/>
      <c r="E330" s="400"/>
      <c r="F330" s="412"/>
      <c r="G330" s="400"/>
      <c r="H330" s="400"/>
      <c r="I330" s="411"/>
      <c r="J330" s="411"/>
      <c r="K330" s="412"/>
      <c r="L330" s="411"/>
      <c r="M330" s="411"/>
      <c r="N330" s="411"/>
      <c r="O330" s="400"/>
    </row>
    <row r="331" spans="1:15" s="296" customFormat="1" ht="22.8" x14ac:dyDescent="0.4">
      <c r="A331" s="297" t="s">
        <v>18</v>
      </c>
      <c r="B331" s="400"/>
      <c r="C331" s="400"/>
      <c r="D331" s="400"/>
      <c r="E331" s="400"/>
      <c r="F331" s="412"/>
      <c r="G331" s="400"/>
      <c r="H331" s="400"/>
      <c r="I331" s="411"/>
      <c r="J331" s="411"/>
      <c r="K331" s="412"/>
      <c r="L331" s="411"/>
      <c r="M331" s="411"/>
      <c r="N331" s="411"/>
      <c r="O331" s="400"/>
    </row>
    <row r="332" spans="1:15" s="124" customFormat="1" ht="22.8" x14ac:dyDescent="0.4">
      <c r="B332" s="401"/>
      <c r="C332" s="414"/>
      <c r="D332" s="409"/>
      <c r="E332" s="410"/>
      <c r="F332" s="411"/>
      <c r="G332" s="411"/>
      <c r="H332" s="411"/>
      <c r="I332" s="411"/>
      <c r="J332" s="411"/>
      <c r="K332" s="411"/>
      <c r="L332" s="411"/>
      <c r="M332" s="411"/>
      <c r="N332" s="411"/>
      <c r="O332" s="400"/>
    </row>
    <row r="333" spans="1:15" s="125" customFormat="1" ht="22.8" x14ac:dyDescent="0.4">
      <c r="B333" s="401"/>
      <c r="C333" s="408"/>
      <c r="D333" s="409"/>
      <c r="E333" s="410"/>
      <c r="F333" s="411"/>
      <c r="G333" s="411"/>
      <c r="H333" s="411"/>
      <c r="I333" s="411"/>
      <c r="J333" s="411"/>
      <c r="K333" s="411"/>
      <c r="L333" s="411"/>
      <c r="M333" s="411"/>
      <c r="N333" s="411"/>
      <c r="O333" s="400"/>
    </row>
    <row r="334" spans="1:15" s="124" customFormat="1" ht="22.8" x14ac:dyDescent="0.4">
      <c r="A334" s="298" t="s">
        <v>18</v>
      </c>
      <c r="B334" s="400"/>
      <c r="C334" s="400"/>
      <c r="D334" s="400"/>
      <c r="E334" s="400"/>
      <c r="F334" s="412"/>
      <c r="G334" s="400"/>
      <c r="H334" s="400"/>
      <c r="I334" s="411"/>
      <c r="J334" s="411"/>
      <c r="K334" s="412"/>
      <c r="L334" s="411"/>
      <c r="M334" s="411"/>
      <c r="N334" s="411"/>
      <c r="O334" s="400"/>
    </row>
    <row r="335" spans="1:15" s="124" customFormat="1" ht="22.8" x14ac:dyDescent="0.4">
      <c r="A335" s="298" t="s">
        <v>18</v>
      </c>
      <c r="B335" s="400"/>
      <c r="C335" s="400"/>
      <c r="D335" s="400"/>
      <c r="E335" s="400"/>
      <c r="F335" s="412"/>
      <c r="G335" s="400"/>
      <c r="H335" s="400"/>
      <c r="I335" s="411"/>
      <c r="J335" s="411"/>
      <c r="K335" s="412"/>
      <c r="L335" s="411"/>
      <c r="M335" s="411"/>
      <c r="N335" s="411"/>
      <c r="O335" s="400"/>
    </row>
    <row r="336" spans="1:15" s="124" customFormat="1" ht="22.8" x14ac:dyDescent="0.4">
      <c r="A336" s="298" t="s">
        <v>18</v>
      </c>
      <c r="B336" s="400"/>
      <c r="C336" s="400"/>
      <c r="D336" s="400"/>
      <c r="E336" s="400"/>
      <c r="F336" s="412"/>
      <c r="G336" s="400"/>
      <c r="H336" s="400"/>
      <c r="I336" s="411"/>
      <c r="J336" s="411"/>
      <c r="K336" s="412"/>
      <c r="L336" s="411"/>
      <c r="M336" s="411"/>
      <c r="N336" s="411"/>
      <c r="O336" s="400"/>
    </row>
    <row r="337" spans="1:15" s="124" customFormat="1" ht="22.8" x14ac:dyDescent="0.4">
      <c r="B337" s="401"/>
      <c r="C337" s="414"/>
      <c r="D337" s="409"/>
      <c r="E337" s="410"/>
      <c r="F337" s="411"/>
      <c r="G337" s="411"/>
      <c r="H337" s="411"/>
      <c r="I337" s="411"/>
      <c r="J337" s="411"/>
      <c r="K337" s="411"/>
      <c r="L337" s="411"/>
      <c r="M337" s="411"/>
      <c r="N337" s="411"/>
      <c r="O337" s="400"/>
    </row>
    <row r="338" spans="1:15" s="126" customFormat="1" ht="22.8" x14ac:dyDescent="0.4">
      <c r="A338" s="8"/>
      <c r="B338" s="403"/>
      <c r="C338" s="399"/>
      <c r="D338" s="404"/>
      <c r="E338" s="405"/>
      <c r="F338" s="406"/>
      <c r="G338" s="406"/>
      <c r="H338" s="406"/>
      <c r="I338" s="406"/>
      <c r="J338" s="407"/>
      <c r="K338" s="415"/>
      <c r="L338" s="407"/>
      <c r="M338" s="407"/>
      <c r="N338" s="406"/>
      <c r="O338" s="400"/>
    </row>
    <row r="339" spans="1:15" s="27" customFormat="1" ht="22.8" x14ac:dyDescent="0.4">
      <c r="A339" s="26"/>
      <c r="B339" s="401"/>
      <c r="C339" s="416"/>
      <c r="D339" s="404"/>
      <c r="E339" s="404"/>
      <c r="F339" s="417"/>
      <c r="G339" s="417"/>
      <c r="H339" s="417"/>
      <c r="I339" s="417"/>
      <c r="J339" s="418"/>
      <c r="K339" s="417"/>
      <c r="L339" s="418"/>
      <c r="M339" s="418"/>
      <c r="N339" s="417"/>
      <c r="O339" s="418"/>
    </row>
    <row r="340" spans="1:15" s="298" customFormat="1" ht="22.8" x14ac:dyDescent="0.4">
      <c r="B340" s="401"/>
      <c r="C340" s="408"/>
      <c r="D340" s="409"/>
      <c r="E340" s="410"/>
      <c r="F340" s="411"/>
      <c r="G340" s="411"/>
      <c r="H340" s="411"/>
      <c r="I340" s="411"/>
      <c r="J340" s="411"/>
      <c r="K340" s="411"/>
      <c r="L340" s="411"/>
      <c r="M340" s="411"/>
      <c r="N340" s="411"/>
      <c r="O340" s="400"/>
    </row>
    <row r="341" spans="1:15" s="27" customFormat="1" ht="22.8" x14ac:dyDescent="0.4">
      <c r="A341" s="299" t="s">
        <v>18</v>
      </c>
      <c r="B341" s="400"/>
      <c r="C341" s="400"/>
      <c r="D341" s="400"/>
      <c r="E341" s="400"/>
      <c r="F341" s="412"/>
      <c r="G341" s="400"/>
      <c r="H341" s="418"/>
      <c r="I341" s="417"/>
      <c r="J341" s="418"/>
      <c r="K341" s="412"/>
      <c r="L341" s="418"/>
      <c r="M341" s="418"/>
      <c r="N341" s="417"/>
      <c r="O341" s="418"/>
    </row>
    <row r="342" spans="1:15" s="27" customFormat="1" ht="22.8" x14ac:dyDescent="0.4">
      <c r="A342" s="299" t="s">
        <v>18</v>
      </c>
      <c r="B342" s="400"/>
      <c r="C342" s="400"/>
      <c r="D342" s="400"/>
      <c r="E342" s="400"/>
      <c r="F342" s="412"/>
      <c r="G342" s="400"/>
      <c r="H342" s="418"/>
      <c r="I342" s="417"/>
      <c r="J342" s="418"/>
      <c r="K342" s="412"/>
      <c r="L342" s="418"/>
      <c r="M342" s="418"/>
      <c r="N342" s="417"/>
      <c r="O342" s="418"/>
    </row>
    <row r="343" spans="1:15" s="27" customFormat="1" ht="22.8" x14ac:dyDescent="0.4">
      <c r="A343" s="299" t="s">
        <v>18</v>
      </c>
      <c r="B343" s="400"/>
      <c r="C343" s="400"/>
      <c r="D343" s="400"/>
      <c r="E343" s="400"/>
      <c r="F343" s="412"/>
      <c r="G343" s="400"/>
      <c r="H343" s="418"/>
      <c r="I343" s="417"/>
      <c r="J343" s="418"/>
      <c r="K343" s="412"/>
      <c r="L343" s="418"/>
      <c r="M343" s="418"/>
      <c r="N343" s="417"/>
      <c r="O343" s="418"/>
    </row>
    <row r="344" spans="1:15" s="27" customFormat="1" ht="22.8" x14ac:dyDescent="0.4">
      <c r="A344" s="299" t="s">
        <v>18</v>
      </c>
      <c r="B344" s="400"/>
      <c r="C344" s="400"/>
      <c r="D344" s="400"/>
      <c r="E344" s="400"/>
      <c r="F344" s="412"/>
      <c r="G344" s="400"/>
      <c r="H344" s="418"/>
      <c r="I344" s="417"/>
      <c r="J344" s="418"/>
      <c r="K344" s="412"/>
      <c r="L344" s="418"/>
      <c r="M344" s="418"/>
      <c r="N344" s="417"/>
      <c r="O344" s="418"/>
    </row>
    <row r="345" spans="1:15" s="27" customFormat="1" ht="22.8" x14ac:dyDescent="0.4">
      <c r="A345" s="26"/>
      <c r="B345" s="401"/>
      <c r="C345" s="416"/>
      <c r="D345" s="404"/>
      <c r="E345" s="404"/>
      <c r="F345" s="417"/>
      <c r="G345" s="417"/>
      <c r="H345" s="417"/>
      <c r="I345" s="417"/>
      <c r="J345" s="418"/>
      <c r="K345" s="418"/>
      <c r="L345" s="418"/>
      <c r="M345" s="418"/>
      <c r="N345" s="417"/>
      <c r="O345" s="418"/>
    </row>
    <row r="346" spans="1:15" s="299" customFormat="1" ht="22.8" x14ac:dyDescent="0.4">
      <c r="B346" s="401"/>
      <c r="C346" s="408"/>
      <c r="D346" s="409"/>
      <c r="E346" s="410"/>
      <c r="F346" s="411"/>
      <c r="G346" s="411"/>
      <c r="H346" s="411"/>
      <c r="I346" s="411"/>
      <c r="J346" s="411"/>
      <c r="K346" s="411"/>
      <c r="L346" s="411"/>
      <c r="M346" s="411"/>
      <c r="N346" s="411"/>
      <c r="O346" s="400"/>
    </row>
    <row r="347" spans="1:15" s="27" customFormat="1" ht="22.8" x14ac:dyDescent="0.4">
      <c r="A347" s="300" t="s">
        <v>18</v>
      </c>
      <c r="B347" s="400"/>
      <c r="C347" s="400"/>
      <c r="D347" s="400"/>
      <c r="E347" s="400"/>
      <c r="F347" s="412"/>
      <c r="G347" s="400"/>
      <c r="H347" s="418"/>
      <c r="I347" s="417"/>
      <c r="J347" s="418"/>
      <c r="K347" s="412"/>
      <c r="L347" s="418"/>
      <c r="M347" s="418"/>
      <c r="N347" s="417"/>
      <c r="O347" s="418"/>
    </row>
    <row r="348" spans="1:15" s="27" customFormat="1" ht="22.8" x14ac:dyDescent="0.4">
      <c r="A348" s="26"/>
      <c r="B348" s="401"/>
      <c r="C348" s="416"/>
      <c r="D348" s="404"/>
      <c r="E348" s="404"/>
      <c r="F348" s="417"/>
      <c r="G348" s="417"/>
      <c r="H348" s="417"/>
      <c r="I348" s="417"/>
      <c r="J348" s="418"/>
      <c r="K348" s="417"/>
      <c r="L348" s="418"/>
      <c r="M348" s="418"/>
      <c r="N348" s="417"/>
      <c r="O348" s="418"/>
    </row>
    <row r="349" spans="1:15" s="300" customFormat="1" ht="22.8" x14ac:dyDescent="0.4">
      <c r="B349" s="401"/>
      <c r="C349" s="408"/>
      <c r="D349" s="409"/>
      <c r="E349" s="410"/>
      <c r="F349" s="411"/>
      <c r="G349" s="411"/>
      <c r="H349" s="411"/>
      <c r="I349" s="411"/>
      <c r="J349" s="411"/>
      <c r="K349" s="411"/>
      <c r="L349" s="411"/>
      <c r="M349" s="411"/>
      <c r="N349" s="411"/>
      <c r="O349" s="400"/>
    </row>
    <row r="350" spans="1:15" s="27" customFormat="1" ht="22.8" x14ac:dyDescent="0.4">
      <c r="A350" s="301" t="s">
        <v>18</v>
      </c>
      <c r="B350" s="400"/>
      <c r="C350" s="400"/>
      <c r="D350" s="400"/>
      <c r="E350" s="400"/>
      <c r="F350" s="412"/>
      <c r="G350" s="400"/>
      <c r="H350" s="418"/>
      <c r="I350" s="417"/>
      <c r="J350" s="418"/>
      <c r="K350" s="412"/>
      <c r="L350" s="418"/>
      <c r="M350" s="418"/>
      <c r="N350" s="417"/>
      <c r="O350" s="418"/>
    </row>
    <row r="351" spans="1:15" s="27" customFormat="1" ht="22.8" x14ac:dyDescent="0.4">
      <c r="A351" s="26"/>
      <c r="B351" s="401"/>
      <c r="C351" s="416"/>
      <c r="D351" s="404"/>
      <c r="E351" s="404"/>
      <c r="F351" s="417"/>
      <c r="G351" s="417"/>
      <c r="H351" s="417"/>
      <c r="I351" s="417"/>
      <c r="J351" s="418"/>
      <c r="K351" s="417"/>
      <c r="L351" s="418"/>
      <c r="M351" s="418"/>
      <c r="N351" s="417"/>
      <c r="O351" s="418"/>
    </row>
    <row r="352" spans="1:15" s="126" customFormat="1" ht="22.8" x14ac:dyDescent="0.4">
      <c r="B352" s="401"/>
      <c r="C352" s="408"/>
      <c r="D352" s="409"/>
      <c r="E352" s="410"/>
      <c r="F352" s="411"/>
      <c r="G352" s="411"/>
      <c r="H352" s="411"/>
      <c r="I352" s="411"/>
      <c r="J352" s="411"/>
      <c r="K352" s="411"/>
      <c r="L352" s="411"/>
      <c r="M352" s="411"/>
      <c r="N352" s="411"/>
      <c r="O352" s="400"/>
    </row>
    <row r="353" spans="1:15" s="27" customFormat="1" ht="22.8" x14ac:dyDescent="0.4">
      <c r="A353" s="302" t="s">
        <v>18</v>
      </c>
      <c r="B353" s="400"/>
      <c r="C353" s="400"/>
      <c r="D353" s="400"/>
      <c r="E353" s="400"/>
      <c r="F353" s="412"/>
      <c r="G353" s="400"/>
      <c r="H353" s="418"/>
      <c r="I353" s="417"/>
      <c r="J353" s="418"/>
      <c r="K353" s="412"/>
      <c r="L353" s="418"/>
      <c r="M353" s="418"/>
      <c r="N353" s="417"/>
      <c r="O353" s="418"/>
    </row>
    <row r="354" spans="1:15" s="27" customFormat="1" ht="22.8" x14ac:dyDescent="0.4">
      <c r="A354" s="26"/>
      <c r="B354" s="401"/>
      <c r="C354" s="416"/>
      <c r="D354" s="404"/>
      <c r="E354" s="404"/>
      <c r="F354" s="417"/>
      <c r="G354" s="417"/>
      <c r="H354" s="417"/>
      <c r="I354" s="417"/>
      <c r="J354" s="418"/>
      <c r="K354" s="417"/>
      <c r="L354" s="418"/>
      <c r="M354" s="418"/>
      <c r="N354" s="417"/>
      <c r="O354" s="418"/>
    </row>
    <row r="355" spans="1:15" ht="22.8" x14ac:dyDescent="0.4">
      <c r="A355" s="8"/>
      <c r="B355" s="403"/>
      <c r="C355" s="399"/>
      <c r="D355" s="404"/>
      <c r="E355" s="405"/>
      <c r="F355" s="406"/>
      <c r="G355" s="406"/>
      <c r="H355" s="406"/>
      <c r="I355" s="406"/>
      <c r="J355" s="407"/>
      <c r="K355" s="406"/>
      <c r="L355" s="407"/>
      <c r="M355" s="407"/>
      <c r="N355" s="406"/>
      <c r="O355" s="400"/>
    </row>
    <row r="356" spans="1:15" s="27" customFormat="1" ht="22.8" x14ac:dyDescent="0.4">
      <c r="A356" s="26"/>
      <c r="B356" s="401"/>
      <c r="C356" s="419"/>
      <c r="D356" s="404"/>
      <c r="E356" s="404"/>
      <c r="F356" s="417"/>
      <c r="G356" s="417"/>
      <c r="H356" s="417"/>
      <c r="I356" s="417"/>
      <c r="J356" s="418"/>
      <c r="K356" s="417"/>
      <c r="L356" s="418"/>
      <c r="M356" s="418"/>
      <c r="N356" s="417"/>
      <c r="O356" s="418"/>
    </row>
    <row r="357" spans="1:15" ht="22.8" x14ac:dyDescent="0.4">
      <c r="A357" s="8"/>
      <c r="B357" s="420"/>
      <c r="C357" s="399"/>
      <c r="D357" s="400"/>
      <c r="E357" s="400"/>
      <c r="F357" s="411"/>
      <c r="G357" s="411"/>
      <c r="H357" s="411"/>
      <c r="I357" s="411"/>
      <c r="J357" s="411"/>
      <c r="K357" s="411"/>
      <c r="L357" s="411"/>
      <c r="M357" s="411"/>
      <c r="N357" s="411"/>
      <c r="O357" s="400"/>
    </row>
    <row r="358" spans="1:15" s="127" customFormat="1" ht="22.8" x14ac:dyDescent="0.4">
      <c r="A358" s="303" t="s">
        <v>18</v>
      </c>
      <c r="B358" s="400"/>
      <c r="C358" s="400"/>
      <c r="D358" s="400"/>
      <c r="E358" s="400"/>
      <c r="F358" s="412"/>
      <c r="G358" s="400"/>
      <c r="H358" s="400"/>
      <c r="I358" s="411"/>
      <c r="J358" s="411"/>
      <c r="K358" s="412"/>
      <c r="L358" s="411"/>
      <c r="M358" s="411"/>
      <c r="N358" s="411"/>
      <c r="O358" s="400"/>
    </row>
    <row r="359" spans="1:15" s="127" customFormat="1" ht="22.8" x14ac:dyDescent="0.4">
      <c r="A359" s="303" t="s">
        <v>18</v>
      </c>
      <c r="B359" s="400"/>
      <c r="C359" s="400"/>
      <c r="D359" s="400"/>
      <c r="E359" s="400"/>
      <c r="F359" s="412"/>
      <c r="G359" s="400"/>
      <c r="H359" s="400"/>
      <c r="I359" s="411"/>
      <c r="J359" s="411"/>
      <c r="K359" s="412"/>
      <c r="L359" s="411"/>
      <c r="M359" s="411"/>
      <c r="N359" s="411"/>
      <c r="O359" s="400"/>
    </row>
    <row r="360" spans="1:15" s="127" customFormat="1" ht="22.8" x14ac:dyDescent="0.4">
      <c r="A360" s="303" t="s">
        <v>18</v>
      </c>
      <c r="B360" s="400"/>
      <c r="C360" s="400"/>
      <c r="D360" s="400"/>
      <c r="E360" s="400"/>
      <c r="F360" s="412"/>
      <c r="G360" s="400"/>
      <c r="H360" s="400"/>
      <c r="I360" s="411"/>
      <c r="J360" s="411"/>
      <c r="K360" s="412"/>
      <c r="L360" s="411"/>
      <c r="M360" s="411"/>
      <c r="N360" s="411"/>
      <c r="O360" s="400"/>
    </row>
    <row r="361" spans="1:15" s="127" customFormat="1" ht="22.8" x14ac:dyDescent="0.4">
      <c r="A361" s="303" t="s">
        <v>18</v>
      </c>
      <c r="B361" s="400"/>
      <c r="C361" s="400"/>
      <c r="D361" s="400"/>
      <c r="E361" s="400"/>
      <c r="F361" s="412"/>
      <c r="G361" s="400"/>
      <c r="H361" s="400"/>
      <c r="I361" s="411"/>
      <c r="J361" s="411"/>
      <c r="K361" s="412"/>
      <c r="L361" s="411"/>
      <c r="M361" s="411"/>
      <c r="N361" s="411"/>
      <c r="O361" s="400"/>
    </row>
    <row r="362" spans="1:15" s="127" customFormat="1" ht="22.8" x14ac:dyDescent="0.4">
      <c r="A362" s="8"/>
      <c r="B362" s="420"/>
      <c r="C362" s="399"/>
      <c r="D362" s="400"/>
      <c r="E362" s="400"/>
      <c r="F362" s="411"/>
      <c r="G362" s="411"/>
      <c r="H362" s="411"/>
      <c r="I362" s="411"/>
      <c r="J362" s="411"/>
      <c r="K362" s="411"/>
      <c r="L362" s="411"/>
      <c r="M362" s="411"/>
      <c r="N362" s="411"/>
      <c r="O362" s="400"/>
    </row>
    <row r="363" spans="1:15" s="127" customFormat="1" ht="22.8" x14ac:dyDescent="0.4">
      <c r="A363" s="8"/>
      <c r="B363" s="420"/>
      <c r="C363" s="399"/>
      <c r="D363" s="400"/>
      <c r="E363" s="400"/>
      <c r="F363" s="411"/>
      <c r="G363" s="411"/>
      <c r="H363" s="411"/>
      <c r="I363" s="411"/>
      <c r="J363" s="411"/>
      <c r="K363" s="411"/>
      <c r="L363" s="411"/>
      <c r="M363" s="411"/>
      <c r="N363" s="411"/>
      <c r="O363" s="400"/>
    </row>
    <row r="364" spans="1:15" s="128" customFormat="1" ht="22.8" x14ac:dyDescent="0.4">
      <c r="A364" s="304" t="s">
        <v>18</v>
      </c>
      <c r="B364" s="400"/>
      <c r="C364" s="400"/>
      <c r="D364" s="400"/>
      <c r="E364" s="400"/>
      <c r="F364" s="412"/>
      <c r="G364" s="400"/>
      <c r="H364" s="400"/>
      <c r="I364" s="411"/>
      <c r="J364" s="411"/>
      <c r="K364" s="412"/>
      <c r="L364" s="411"/>
      <c r="M364" s="411"/>
      <c r="N364" s="411"/>
      <c r="O364" s="400"/>
    </row>
    <row r="365" spans="1:15" s="128" customFormat="1" ht="22.8" x14ac:dyDescent="0.4">
      <c r="A365" s="304" t="s">
        <v>18</v>
      </c>
      <c r="B365" s="400"/>
      <c r="C365" s="400"/>
      <c r="D365" s="400"/>
      <c r="E365" s="400"/>
      <c r="F365" s="412"/>
      <c r="G365" s="400"/>
      <c r="H365" s="400"/>
      <c r="I365" s="411"/>
      <c r="J365" s="411"/>
      <c r="K365" s="412"/>
      <c r="L365" s="411"/>
      <c r="M365" s="411"/>
      <c r="N365" s="411"/>
      <c r="O365" s="400"/>
    </row>
    <row r="366" spans="1:15" s="128" customFormat="1" ht="22.8" x14ac:dyDescent="0.4">
      <c r="A366" s="304" t="s">
        <v>18</v>
      </c>
      <c r="B366" s="400"/>
      <c r="C366" s="400"/>
      <c r="D366" s="400"/>
      <c r="E366" s="400"/>
      <c r="F366" s="412"/>
      <c r="G366" s="400"/>
      <c r="H366" s="400"/>
      <c r="I366" s="411"/>
      <c r="J366" s="411"/>
      <c r="K366" s="412"/>
      <c r="L366" s="411"/>
      <c r="M366" s="411"/>
      <c r="N366" s="411"/>
      <c r="O366" s="400"/>
    </row>
    <row r="367" spans="1:15" s="303" customFormat="1" ht="22.8" x14ac:dyDescent="0.4">
      <c r="A367" s="304" t="s">
        <v>18</v>
      </c>
      <c r="B367" s="400"/>
      <c r="C367" s="400"/>
      <c r="D367" s="400"/>
      <c r="E367" s="400"/>
      <c r="F367" s="412"/>
      <c r="G367" s="400"/>
      <c r="H367" s="400"/>
      <c r="I367" s="411"/>
      <c r="J367" s="411"/>
      <c r="K367" s="412"/>
      <c r="L367" s="411"/>
      <c r="M367" s="411"/>
      <c r="N367" s="411"/>
      <c r="O367" s="400"/>
    </row>
    <row r="368" spans="1:15" s="303" customFormat="1" ht="22.8" x14ac:dyDescent="0.4">
      <c r="A368" s="304" t="s">
        <v>18</v>
      </c>
      <c r="B368" s="400"/>
      <c r="C368" s="400"/>
      <c r="D368" s="400"/>
      <c r="E368" s="400"/>
      <c r="F368" s="412"/>
      <c r="G368" s="400"/>
      <c r="H368" s="400"/>
      <c r="I368" s="411"/>
      <c r="J368" s="411"/>
      <c r="K368" s="412"/>
      <c r="L368" s="411"/>
      <c r="M368" s="411"/>
      <c r="N368" s="411"/>
      <c r="O368" s="400"/>
    </row>
    <row r="369" spans="1:15" s="303" customFormat="1" ht="22.8" x14ac:dyDescent="0.4">
      <c r="A369" s="304" t="s">
        <v>18</v>
      </c>
      <c r="B369" s="400"/>
      <c r="C369" s="400"/>
      <c r="D369" s="400"/>
      <c r="E369" s="400"/>
      <c r="F369" s="412"/>
      <c r="G369" s="400"/>
      <c r="H369" s="400"/>
      <c r="I369" s="411"/>
      <c r="J369" s="411"/>
      <c r="K369" s="412"/>
      <c r="L369" s="411"/>
      <c r="M369" s="411"/>
      <c r="N369" s="411"/>
      <c r="O369" s="400"/>
    </row>
    <row r="370" spans="1:15" s="303" customFormat="1" ht="22.8" x14ac:dyDescent="0.4">
      <c r="A370" s="304" t="s">
        <v>18</v>
      </c>
      <c r="B370" s="400"/>
      <c r="C370" s="400"/>
      <c r="D370" s="400"/>
      <c r="E370" s="400"/>
      <c r="F370" s="412"/>
      <c r="G370" s="400"/>
      <c r="H370" s="400"/>
      <c r="I370" s="411"/>
      <c r="J370" s="411"/>
      <c r="K370" s="412"/>
      <c r="L370" s="411"/>
      <c r="M370" s="411"/>
      <c r="N370" s="411"/>
      <c r="O370" s="400"/>
    </row>
    <row r="371" spans="1:15" s="303" customFormat="1" ht="22.8" x14ac:dyDescent="0.4">
      <c r="A371" s="304" t="s">
        <v>18</v>
      </c>
      <c r="B371" s="400"/>
      <c r="C371" s="400"/>
      <c r="D371" s="400"/>
      <c r="E371" s="400"/>
      <c r="F371" s="412"/>
      <c r="G371" s="400"/>
      <c r="H371" s="400"/>
      <c r="I371" s="411"/>
      <c r="J371" s="411"/>
      <c r="K371" s="412"/>
      <c r="L371" s="411"/>
      <c r="M371" s="411"/>
      <c r="N371" s="411"/>
      <c r="O371" s="400"/>
    </row>
    <row r="372" spans="1:15" s="303" customFormat="1" ht="22.8" x14ac:dyDescent="0.4">
      <c r="A372" s="304" t="s">
        <v>18</v>
      </c>
      <c r="B372" s="400"/>
      <c r="C372" s="400"/>
      <c r="D372" s="400"/>
      <c r="E372" s="400"/>
      <c r="F372" s="412"/>
      <c r="G372" s="400"/>
      <c r="H372" s="400"/>
      <c r="I372" s="411"/>
      <c r="J372" s="411"/>
      <c r="K372" s="412"/>
      <c r="L372" s="411"/>
      <c r="M372" s="411"/>
      <c r="N372" s="411"/>
      <c r="O372" s="400"/>
    </row>
    <row r="373" spans="1:15" s="303" customFormat="1" ht="22.8" x14ac:dyDescent="0.4">
      <c r="A373" s="304" t="s">
        <v>18</v>
      </c>
      <c r="B373" s="400"/>
      <c r="C373" s="400"/>
      <c r="D373" s="400"/>
      <c r="E373" s="400"/>
      <c r="F373" s="412"/>
      <c r="G373" s="400"/>
      <c r="H373" s="400"/>
      <c r="I373" s="411"/>
      <c r="J373" s="411"/>
      <c r="K373" s="412"/>
      <c r="L373" s="411"/>
      <c r="M373" s="411"/>
      <c r="N373" s="411"/>
      <c r="O373" s="400"/>
    </row>
    <row r="374" spans="1:15" s="303" customFormat="1" ht="22.8" x14ac:dyDescent="0.4">
      <c r="A374" s="304" t="s">
        <v>18</v>
      </c>
      <c r="B374" s="400"/>
      <c r="C374" s="400"/>
      <c r="D374" s="400"/>
      <c r="E374" s="400"/>
      <c r="F374" s="412"/>
      <c r="G374" s="400"/>
      <c r="H374" s="400"/>
      <c r="I374" s="411"/>
      <c r="J374" s="411"/>
      <c r="K374" s="412"/>
      <c r="L374" s="411"/>
      <c r="M374" s="411"/>
      <c r="N374" s="411"/>
      <c r="O374" s="400"/>
    </row>
    <row r="375" spans="1:15" s="303" customFormat="1" ht="22.8" x14ac:dyDescent="0.4">
      <c r="A375" s="304" t="s">
        <v>18</v>
      </c>
      <c r="B375" s="400"/>
      <c r="C375" s="400"/>
      <c r="D375" s="400"/>
      <c r="E375" s="400"/>
      <c r="F375" s="412"/>
      <c r="G375" s="400"/>
      <c r="H375" s="400"/>
      <c r="I375" s="411"/>
      <c r="J375" s="411"/>
      <c r="K375" s="412"/>
      <c r="L375" s="411"/>
      <c r="M375" s="411"/>
      <c r="N375" s="411"/>
      <c r="O375" s="400"/>
    </row>
    <row r="376" spans="1:15" s="128" customFormat="1" ht="22.8" x14ac:dyDescent="0.4">
      <c r="A376" s="304" t="s">
        <v>18</v>
      </c>
      <c r="B376" s="400"/>
      <c r="C376" s="400"/>
      <c r="D376" s="400"/>
      <c r="E376" s="400"/>
      <c r="F376" s="412"/>
      <c r="G376" s="400"/>
      <c r="H376" s="400"/>
      <c r="I376" s="411"/>
      <c r="J376" s="411"/>
      <c r="K376" s="412"/>
      <c r="L376" s="411"/>
      <c r="M376" s="411"/>
      <c r="N376" s="411"/>
      <c r="O376" s="400"/>
    </row>
    <row r="377" spans="1:15" s="129" customFormat="1" ht="22.8" x14ac:dyDescent="0.4">
      <c r="B377" s="400"/>
      <c r="C377" s="400"/>
      <c r="D377" s="400"/>
      <c r="E377" s="400"/>
      <c r="F377" s="412"/>
      <c r="G377" s="400"/>
      <c r="H377" s="400"/>
      <c r="I377" s="411"/>
      <c r="J377" s="411"/>
      <c r="K377" s="412"/>
      <c r="L377" s="411"/>
      <c r="M377" s="411"/>
      <c r="N377" s="411"/>
      <c r="O377" s="400"/>
    </row>
    <row r="378" spans="1:15" s="129" customFormat="1" ht="22.8" x14ac:dyDescent="0.4">
      <c r="A378" s="8"/>
      <c r="B378" s="420"/>
      <c r="C378" s="399"/>
      <c r="D378" s="400"/>
      <c r="E378" s="400"/>
      <c r="F378" s="411"/>
      <c r="G378" s="411"/>
      <c r="H378" s="411"/>
      <c r="I378" s="411"/>
      <c r="J378" s="411"/>
      <c r="K378" s="411"/>
      <c r="L378" s="411"/>
      <c r="M378" s="411"/>
      <c r="N378" s="411"/>
      <c r="O378" s="400"/>
    </row>
    <row r="379" spans="1:15" s="129" customFormat="1" ht="22.8" x14ac:dyDescent="0.4">
      <c r="A379" s="305" t="s">
        <v>18</v>
      </c>
      <c r="B379" s="400"/>
      <c r="C379" s="400"/>
      <c r="D379" s="400"/>
      <c r="E379" s="400"/>
      <c r="F379" s="412"/>
      <c r="G379" s="400"/>
      <c r="H379" s="400"/>
      <c r="I379" s="411"/>
      <c r="J379" s="411"/>
      <c r="K379" s="412"/>
      <c r="L379" s="411"/>
      <c r="M379" s="411"/>
      <c r="N379" s="411"/>
      <c r="O379" s="400"/>
    </row>
    <row r="380" spans="1:15" s="129" customFormat="1" ht="22.8" x14ac:dyDescent="0.4">
      <c r="A380" s="305" t="s">
        <v>18</v>
      </c>
      <c r="B380" s="400"/>
      <c r="C380" s="400"/>
      <c r="D380" s="400"/>
      <c r="E380" s="400"/>
      <c r="F380" s="412"/>
      <c r="G380" s="400"/>
      <c r="H380" s="400"/>
      <c r="I380" s="411"/>
      <c r="J380" s="411"/>
      <c r="K380" s="412"/>
      <c r="L380" s="411"/>
      <c r="M380" s="411"/>
      <c r="N380" s="411"/>
      <c r="O380" s="400"/>
    </row>
    <row r="381" spans="1:15" s="129" customFormat="1" ht="22.8" x14ac:dyDescent="0.4">
      <c r="A381" s="305" t="s">
        <v>18</v>
      </c>
      <c r="B381" s="400"/>
      <c r="C381" s="400"/>
      <c r="D381" s="400"/>
      <c r="E381" s="400"/>
      <c r="F381" s="412"/>
      <c r="G381" s="400"/>
      <c r="H381" s="400"/>
      <c r="I381" s="411"/>
      <c r="J381" s="411"/>
      <c r="K381" s="412"/>
      <c r="L381" s="411"/>
      <c r="M381" s="411"/>
      <c r="N381" s="411"/>
      <c r="O381" s="400"/>
    </row>
    <row r="382" spans="1:15" s="129" customFormat="1" ht="22.8" x14ac:dyDescent="0.4">
      <c r="A382" s="305" t="s">
        <v>18</v>
      </c>
      <c r="B382" s="400"/>
      <c r="C382" s="400"/>
      <c r="D382" s="400"/>
      <c r="E382" s="400"/>
      <c r="F382" s="412"/>
      <c r="G382" s="400"/>
      <c r="H382" s="400"/>
      <c r="I382" s="411"/>
      <c r="J382" s="411"/>
      <c r="K382" s="412"/>
      <c r="L382" s="411"/>
      <c r="M382" s="411"/>
      <c r="N382" s="411"/>
      <c r="O382" s="400"/>
    </row>
    <row r="383" spans="1:15" s="129" customFormat="1" ht="22.8" x14ac:dyDescent="0.4">
      <c r="A383" s="305" t="s">
        <v>18</v>
      </c>
      <c r="B383" s="400"/>
      <c r="C383" s="400"/>
      <c r="D383" s="400"/>
      <c r="E383" s="400"/>
      <c r="F383" s="412"/>
      <c r="G383" s="400"/>
      <c r="H383" s="400"/>
      <c r="I383" s="411"/>
      <c r="J383" s="411"/>
      <c r="K383" s="412"/>
      <c r="L383" s="411"/>
      <c r="M383" s="411"/>
      <c r="N383" s="411"/>
      <c r="O383" s="400"/>
    </row>
    <row r="384" spans="1:15" s="129" customFormat="1" ht="22.8" x14ac:dyDescent="0.4">
      <c r="A384" s="305" t="s">
        <v>18</v>
      </c>
      <c r="B384" s="400"/>
      <c r="C384" s="400"/>
      <c r="D384" s="400"/>
      <c r="E384" s="400"/>
      <c r="F384" s="412"/>
      <c r="G384" s="400"/>
      <c r="H384" s="400"/>
      <c r="I384" s="411"/>
      <c r="J384" s="411"/>
      <c r="K384" s="412"/>
      <c r="L384" s="411"/>
      <c r="M384" s="411"/>
      <c r="N384" s="411"/>
      <c r="O384" s="400"/>
    </row>
    <row r="385" spans="1:15" s="129" customFormat="1" ht="22.8" x14ac:dyDescent="0.4">
      <c r="A385" s="305" t="s">
        <v>18</v>
      </c>
      <c r="B385" s="400"/>
      <c r="C385" s="400"/>
      <c r="D385" s="400"/>
      <c r="E385" s="400"/>
      <c r="F385" s="412"/>
      <c r="G385" s="400"/>
      <c r="H385" s="400"/>
      <c r="I385" s="411"/>
      <c r="J385" s="411"/>
      <c r="K385" s="412"/>
      <c r="L385" s="411"/>
      <c r="M385" s="411"/>
      <c r="N385" s="411"/>
      <c r="O385" s="400"/>
    </row>
    <row r="386" spans="1:15" s="129" customFormat="1" ht="22.8" x14ac:dyDescent="0.4">
      <c r="A386" s="305" t="s">
        <v>18</v>
      </c>
      <c r="B386" s="400"/>
      <c r="C386" s="400"/>
      <c r="D386" s="400"/>
      <c r="E386" s="400"/>
      <c r="F386" s="412"/>
      <c r="G386" s="400"/>
      <c r="H386" s="400"/>
      <c r="I386" s="411"/>
      <c r="J386" s="411"/>
      <c r="K386" s="412"/>
      <c r="L386" s="411"/>
      <c r="M386" s="411"/>
      <c r="N386" s="411"/>
      <c r="O386" s="400"/>
    </row>
    <row r="387" spans="1:15" s="129" customFormat="1" ht="22.8" x14ac:dyDescent="0.4">
      <c r="A387" s="305" t="s">
        <v>18</v>
      </c>
      <c r="B387" s="400"/>
      <c r="C387" s="400"/>
      <c r="D387" s="400"/>
      <c r="E387" s="400"/>
      <c r="F387" s="412"/>
      <c r="G387" s="400"/>
      <c r="H387" s="400"/>
      <c r="I387" s="411"/>
      <c r="J387" s="411"/>
      <c r="K387" s="412"/>
      <c r="L387" s="411"/>
      <c r="M387" s="411"/>
      <c r="N387" s="411"/>
      <c r="O387" s="400"/>
    </row>
    <row r="388" spans="1:15" s="304" customFormat="1" ht="22.8" x14ac:dyDescent="0.4">
      <c r="A388" s="305" t="s">
        <v>18</v>
      </c>
      <c r="B388" s="400"/>
      <c r="C388" s="400"/>
      <c r="D388" s="400"/>
      <c r="E388" s="400"/>
      <c r="F388" s="412"/>
      <c r="G388" s="400"/>
      <c r="H388" s="400"/>
      <c r="I388" s="411"/>
      <c r="J388" s="411"/>
      <c r="K388" s="412"/>
      <c r="L388" s="411"/>
      <c r="M388" s="411"/>
      <c r="N388" s="411"/>
      <c r="O388" s="400"/>
    </row>
    <row r="389" spans="1:15" s="304" customFormat="1" ht="22.8" x14ac:dyDescent="0.4">
      <c r="A389" s="305" t="s">
        <v>18</v>
      </c>
      <c r="B389" s="400"/>
      <c r="C389" s="400"/>
      <c r="D389" s="400"/>
      <c r="E389" s="400"/>
      <c r="F389" s="412"/>
      <c r="G389" s="400"/>
      <c r="H389" s="400"/>
      <c r="I389" s="411"/>
      <c r="J389" s="411"/>
      <c r="K389" s="412"/>
      <c r="L389" s="411"/>
      <c r="M389" s="411"/>
      <c r="N389" s="411"/>
      <c r="O389" s="400"/>
    </row>
    <row r="390" spans="1:15" s="304" customFormat="1" ht="22.8" x14ac:dyDescent="0.4">
      <c r="A390" s="305" t="s">
        <v>18</v>
      </c>
      <c r="B390" s="400"/>
      <c r="C390" s="400"/>
      <c r="D390" s="400"/>
      <c r="E390" s="400"/>
      <c r="F390" s="412"/>
      <c r="G390" s="400"/>
      <c r="H390" s="400"/>
      <c r="I390" s="411"/>
      <c r="J390" s="411"/>
      <c r="K390" s="412"/>
      <c r="L390" s="411"/>
      <c r="M390" s="411"/>
      <c r="N390" s="411"/>
      <c r="O390" s="400"/>
    </row>
    <row r="391" spans="1:15" s="304" customFormat="1" ht="22.8" x14ac:dyDescent="0.4">
      <c r="A391" s="305" t="s">
        <v>18</v>
      </c>
      <c r="B391" s="400"/>
      <c r="C391" s="400"/>
      <c r="D391" s="400"/>
      <c r="E391" s="400"/>
      <c r="F391" s="412"/>
      <c r="G391" s="400"/>
      <c r="H391" s="400"/>
      <c r="I391" s="411"/>
      <c r="J391" s="411"/>
      <c r="K391" s="412"/>
      <c r="L391" s="411"/>
      <c r="M391" s="411"/>
      <c r="N391" s="411"/>
      <c r="O391" s="400"/>
    </row>
    <row r="392" spans="1:15" s="304" customFormat="1" ht="22.8" x14ac:dyDescent="0.4">
      <c r="B392" s="400"/>
      <c r="C392" s="400"/>
      <c r="D392" s="400"/>
      <c r="E392" s="400"/>
      <c r="F392" s="412"/>
      <c r="G392" s="400"/>
      <c r="H392" s="400"/>
      <c r="I392" s="411"/>
      <c r="J392" s="411"/>
      <c r="K392" s="400"/>
      <c r="L392" s="411"/>
      <c r="M392" s="411"/>
      <c r="N392" s="411"/>
      <c r="O392" s="400"/>
    </row>
    <row r="393" spans="1:15" s="130" customFormat="1" ht="22.8" x14ac:dyDescent="0.4">
      <c r="A393" s="8"/>
      <c r="B393" s="420"/>
      <c r="C393" s="399"/>
      <c r="D393" s="400"/>
      <c r="E393" s="400"/>
      <c r="F393" s="411"/>
      <c r="G393" s="411"/>
      <c r="H393" s="411"/>
      <c r="I393" s="411"/>
      <c r="J393" s="411"/>
      <c r="K393" s="411"/>
      <c r="L393" s="411"/>
      <c r="M393" s="411"/>
      <c r="N393" s="411"/>
      <c r="O393" s="400"/>
    </row>
    <row r="394" spans="1:15" s="304" customFormat="1" ht="22.8" x14ac:dyDescent="0.4">
      <c r="A394" s="306" t="s">
        <v>18</v>
      </c>
      <c r="B394" s="400"/>
      <c r="C394" s="400"/>
      <c r="D394" s="400"/>
      <c r="E394" s="400"/>
      <c r="F394" s="412"/>
      <c r="G394" s="400"/>
      <c r="H394" s="400"/>
      <c r="I394" s="411"/>
      <c r="J394" s="411"/>
      <c r="K394" s="412"/>
      <c r="L394" s="411"/>
      <c r="M394" s="411"/>
      <c r="N394" s="411"/>
      <c r="O394" s="400"/>
    </row>
    <row r="395" spans="1:15" s="304" customFormat="1" ht="22.8" x14ac:dyDescent="0.4">
      <c r="A395" s="306" t="s">
        <v>18</v>
      </c>
      <c r="B395" s="400"/>
      <c r="C395" s="400"/>
      <c r="D395" s="400"/>
      <c r="E395" s="400"/>
      <c r="F395" s="412"/>
      <c r="G395" s="400"/>
      <c r="H395" s="400"/>
      <c r="I395" s="411"/>
      <c r="J395" s="411"/>
      <c r="K395" s="412"/>
      <c r="L395" s="411"/>
      <c r="M395" s="411"/>
      <c r="N395" s="411"/>
      <c r="O395" s="400"/>
    </row>
    <row r="396" spans="1:15" s="304" customFormat="1" ht="22.8" x14ac:dyDescent="0.4">
      <c r="A396" s="306" t="s">
        <v>18</v>
      </c>
      <c r="B396" s="400"/>
      <c r="C396" s="400"/>
      <c r="D396" s="400"/>
      <c r="E396" s="400"/>
      <c r="F396" s="412"/>
      <c r="G396" s="400"/>
      <c r="H396" s="400"/>
      <c r="I396" s="411"/>
      <c r="J396" s="411"/>
      <c r="K396" s="412"/>
      <c r="L396" s="411"/>
      <c r="M396" s="411"/>
      <c r="N396" s="411"/>
      <c r="O396" s="400"/>
    </row>
    <row r="397" spans="1:15" s="130" customFormat="1" ht="22.8" x14ac:dyDescent="0.4">
      <c r="A397" s="306" t="s">
        <v>18</v>
      </c>
      <c r="B397" s="400"/>
      <c r="C397" s="400"/>
      <c r="D397" s="400"/>
      <c r="E397" s="400"/>
      <c r="F397" s="412"/>
      <c r="G397" s="400"/>
      <c r="H397" s="400"/>
      <c r="I397" s="411"/>
      <c r="J397" s="411"/>
      <c r="K397" s="412"/>
      <c r="L397" s="411"/>
      <c r="M397" s="411"/>
      <c r="N397" s="411"/>
      <c r="O397" s="400"/>
    </row>
    <row r="398" spans="1:15" ht="22.8" x14ac:dyDescent="0.4">
      <c r="A398" s="306" t="s">
        <v>18</v>
      </c>
      <c r="B398" s="400"/>
      <c r="C398" s="400"/>
      <c r="D398" s="400"/>
      <c r="E398" s="400"/>
      <c r="F398" s="412"/>
      <c r="G398" s="400"/>
      <c r="H398" s="400"/>
      <c r="I398" s="400"/>
      <c r="J398" s="400"/>
      <c r="K398" s="412"/>
      <c r="L398" s="400"/>
      <c r="M398" s="400"/>
      <c r="N398" s="400"/>
      <c r="O398" s="400"/>
    </row>
    <row r="399" spans="1:15" s="130" customFormat="1" ht="22.8" x14ac:dyDescent="0.4">
      <c r="A399" s="306" t="s">
        <v>18</v>
      </c>
      <c r="B399" s="400"/>
      <c r="C399" s="400"/>
      <c r="D399" s="400"/>
      <c r="E399" s="400"/>
      <c r="F399" s="412"/>
      <c r="G399" s="400"/>
      <c r="H399" s="400"/>
      <c r="I399" s="411"/>
      <c r="J399" s="411"/>
      <c r="K399" s="412"/>
      <c r="L399" s="411"/>
      <c r="M399" s="411"/>
      <c r="N399" s="411"/>
      <c r="O399" s="400"/>
    </row>
    <row r="400" spans="1:15" s="130" customFormat="1" ht="22.8" x14ac:dyDescent="0.4">
      <c r="A400" s="306" t="s">
        <v>18</v>
      </c>
      <c r="B400" s="400"/>
      <c r="C400" s="400"/>
      <c r="D400" s="400"/>
      <c r="E400" s="400"/>
      <c r="F400" s="412"/>
      <c r="G400" s="400"/>
      <c r="H400" s="400"/>
      <c r="I400" s="411"/>
      <c r="J400" s="411"/>
      <c r="K400" s="412"/>
      <c r="L400" s="411"/>
      <c r="M400" s="411"/>
      <c r="N400" s="411"/>
      <c r="O400" s="400"/>
    </row>
    <row r="401" spans="1:15" s="130" customFormat="1" ht="22.8" x14ac:dyDescent="0.4">
      <c r="A401" s="306" t="s">
        <v>18</v>
      </c>
      <c r="B401" s="400"/>
      <c r="C401" s="400"/>
      <c r="D401" s="400"/>
      <c r="E401" s="400"/>
      <c r="F401" s="412"/>
      <c r="G401" s="400"/>
      <c r="H401" s="400"/>
      <c r="I401" s="411"/>
      <c r="J401" s="411"/>
      <c r="K401" s="412"/>
      <c r="L401" s="411"/>
      <c r="M401" s="411"/>
      <c r="N401" s="411"/>
      <c r="O401" s="400"/>
    </row>
    <row r="402" spans="1:15" s="130" customFormat="1" ht="22.8" x14ac:dyDescent="0.4">
      <c r="A402" s="306" t="s">
        <v>18</v>
      </c>
      <c r="B402" s="400"/>
      <c r="C402" s="400"/>
      <c r="D402" s="400"/>
      <c r="E402" s="400"/>
      <c r="F402" s="412"/>
      <c r="G402" s="400"/>
      <c r="H402" s="400"/>
      <c r="I402" s="411"/>
      <c r="J402" s="411"/>
      <c r="K402" s="412"/>
      <c r="L402" s="411"/>
      <c r="M402" s="411"/>
      <c r="N402" s="411"/>
      <c r="O402" s="400"/>
    </row>
    <row r="403" spans="1:15" s="130" customFormat="1" ht="22.8" x14ac:dyDescent="0.4">
      <c r="A403" s="306" t="s">
        <v>18</v>
      </c>
      <c r="B403" s="400"/>
      <c r="C403" s="400"/>
      <c r="D403" s="400"/>
      <c r="E403" s="400"/>
      <c r="F403" s="412"/>
      <c r="G403" s="400"/>
      <c r="H403" s="400"/>
      <c r="I403" s="411"/>
      <c r="J403" s="411"/>
      <c r="K403" s="412"/>
      <c r="L403" s="411"/>
      <c r="M403" s="411"/>
      <c r="N403" s="411"/>
      <c r="O403" s="400"/>
    </row>
    <row r="404" spans="1:15" s="130" customFormat="1" ht="22.8" x14ac:dyDescent="0.4">
      <c r="A404" s="306" t="s">
        <v>18</v>
      </c>
      <c r="B404" s="400"/>
      <c r="C404" s="400"/>
      <c r="D404" s="400"/>
      <c r="E404" s="400"/>
      <c r="F404" s="412"/>
      <c r="G404" s="400"/>
      <c r="H404" s="400"/>
      <c r="I404" s="411"/>
      <c r="J404" s="411"/>
      <c r="K404" s="412"/>
      <c r="L404" s="411"/>
      <c r="M404" s="411"/>
      <c r="N404" s="411"/>
      <c r="O404" s="400"/>
    </row>
    <row r="405" spans="1:15" s="130" customFormat="1" ht="22.8" x14ac:dyDescent="0.4">
      <c r="A405" s="306" t="s">
        <v>18</v>
      </c>
      <c r="B405" s="400"/>
      <c r="C405" s="400"/>
      <c r="D405" s="400"/>
      <c r="E405" s="400"/>
      <c r="F405" s="412"/>
      <c r="G405" s="400"/>
      <c r="H405" s="400"/>
      <c r="I405" s="411"/>
      <c r="J405" s="411"/>
      <c r="K405" s="412"/>
      <c r="L405" s="411"/>
      <c r="M405" s="411"/>
      <c r="N405" s="411"/>
      <c r="O405" s="400"/>
    </row>
    <row r="406" spans="1:15" s="130" customFormat="1" ht="22.8" x14ac:dyDescent="0.4">
      <c r="A406" s="306" t="s">
        <v>18</v>
      </c>
      <c r="B406" s="400"/>
      <c r="C406" s="400"/>
      <c r="D406" s="400"/>
      <c r="E406" s="400"/>
      <c r="F406" s="412"/>
      <c r="G406" s="400"/>
      <c r="H406" s="400"/>
      <c r="I406" s="411"/>
      <c r="J406" s="411"/>
      <c r="K406" s="412"/>
      <c r="L406" s="411"/>
      <c r="M406" s="411"/>
      <c r="N406" s="411"/>
      <c r="O406" s="400"/>
    </row>
    <row r="407" spans="1:15" s="131" customFormat="1" ht="22.8" x14ac:dyDescent="0.4">
      <c r="A407" s="306" t="s">
        <v>18</v>
      </c>
      <c r="B407" s="400"/>
      <c r="C407" s="400"/>
      <c r="D407" s="400"/>
      <c r="E407" s="400"/>
      <c r="F407" s="412"/>
      <c r="G407" s="400"/>
      <c r="H407" s="400"/>
      <c r="I407" s="411"/>
      <c r="J407" s="411"/>
      <c r="K407" s="412"/>
      <c r="L407" s="411"/>
      <c r="M407" s="411"/>
      <c r="N407" s="411"/>
      <c r="O407" s="400"/>
    </row>
    <row r="408" spans="1:15" s="306" customFormat="1" ht="22.8" x14ac:dyDescent="0.4">
      <c r="B408" s="400"/>
      <c r="C408" s="400"/>
      <c r="D408" s="400"/>
      <c r="E408" s="400"/>
      <c r="F408" s="412"/>
      <c r="G408" s="400"/>
      <c r="H408" s="400"/>
      <c r="I408" s="411"/>
      <c r="J408" s="411"/>
      <c r="K408" s="412"/>
      <c r="L408" s="411"/>
      <c r="M408" s="411"/>
      <c r="N408" s="411"/>
      <c r="O408" s="400"/>
    </row>
    <row r="409" spans="1:15" s="131" customFormat="1" ht="22.8" x14ac:dyDescent="0.4">
      <c r="A409" s="8"/>
      <c r="B409" s="420"/>
      <c r="C409" s="399"/>
      <c r="D409" s="400"/>
      <c r="E409" s="400"/>
      <c r="F409" s="411"/>
      <c r="G409" s="411"/>
      <c r="H409" s="411"/>
      <c r="I409" s="411"/>
      <c r="J409" s="411"/>
      <c r="K409" s="411"/>
      <c r="L409" s="411"/>
      <c r="M409" s="411"/>
      <c r="N409" s="411"/>
      <c r="O409" s="400"/>
    </row>
    <row r="410" spans="1:15" s="131" customFormat="1" ht="22.8" x14ac:dyDescent="0.4">
      <c r="A410" s="132" t="s">
        <v>18</v>
      </c>
      <c r="B410" s="400"/>
      <c r="C410" s="400"/>
      <c r="D410" s="400"/>
      <c r="E410" s="400"/>
      <c r="F410" s="412"/>
      <c r="G410" s="400"/>
      <c r="H410" s="400"/>
      <c r="I410" s="411"/>
      <c r="J410" s="411"/>
      <c r="K410" s="412"/>
      <c r="L410" s="411"/>
      <c r="M410" s="411"/>
      <c r="N410" s="411"/>
      <c r="O410" s="400"/>
    </row>
    <row r="411" spans="1:15" s="131" customFormat="1" ht="22.8" x14ac:dyDescent="0.4">
      <c r="B411" s="400"/>
      <c r="C411" s="400"/>
      <c r="D411" s="400"/>
      <c r="E411" s="400"/>
      <c r="F411" s="412"/>
      <c r="G411" s="400"/>
      <c r="H411" s="400"/>
      <c r="I411" s="411"/>
      <c r="J411" s="411"/>
      <c r="K411" s="412"/>
      <c r="L411" s="411"/>
      <c r="M411" s="411"/>
      <c r="N411" s="411"/>
      <c r="O411" s="400"/>
    </row>
    <row r="412" spans="1:15" s="132" customFormat="1" ht="22.8" x14ac:dyDescent="0.4">
      <c r="A412" s="8"/>
      <c r="B412" s="420"/>
      <c r="C412" s="399"/>
      <c r="D412" s="400"/>
      <c r="E412" s="400"/>
      <c r="F412" s="411"/>
      <c r="G412" s="411"/>
      <c r="H412" s="411"/>
      <c r="I412" s="411"/>
      <c r="J412" s="411"/>
      <c r="K412" s="411"/>
      <c r="L412" s="411"/>
      <c r="M412" s="411"/>
      <c r="N412" s="411"/>
      <c r="O412" s="400"/>
    </row>
    <row r="413" spans="1:15" s="131" customFormat="1" ht="22.8" x14ac:dyDescent="0.4">
      <c r="A413" s="307" t="s">
        <v>18</v>
      </c>
      <c r="B413" s="400"/>
      <c r="C413" s="400"/>
      <c r="D413" s="400"/>
      <c r="E413" s="400"/>
      <c r="F413" s="412"/>
      <c r="G413" s="400"/>
      <c r="H413" s="400"/>
      <c r="I413" s="411"/>
      <c r="J413" s="411"/>
      <c r="K413" s="412"/>
      <c r="L413" s="411"/>
      <c r="M413" s="411"/>
      <c r="N413" s="411"/>
      <c r="O413" s="400"/>
    </row>
    <row r="414" spans="1:15" s="131" customFormat="1" ht="22.8" x14ac:dyDescent="0.4">
      <c r="A414" s="307" t="s">
        <v>18</v>
      </c>
      <c r="B414" s="400"/>
      <c r="C414" s="400"/>
      <c r="D414" s="400"/>
      <c r="E414" s="400"/>
      <c r="F414" s="412"/>
      <c r="G414" s="400"/>
      <c r="H414" s="400"/>
      <c r="I414" s="411"/>
      <c r="J414" s="411"/>
      <c r="K414" s="412"/>
      <c r="L414" s="411"/>
      <c r="M414" s="411"/>
      <c r="N414" s="411"/>
      <c r="O414" s="400"/>
    </row>
    <row r="415" spans="1:15" s="131" customFormat="1" ht="22.8" x14ac:dyDescent="0.4">
      <c r="A415" s="307" t="s">
        <v>18</v>
      </c>
      <c r="B415" s="400"/>
      <c r="C415" s="400"/>
      <c r="D415" s="400"/>
      <c r="E415" s="400"/>
      <c r="F415" s="412"/>
      <c r="G415" s="400"/>
      <c r="H415" s="400"/>
      <c r="I415" s="411"/>
      <c r="J415" s="411"/>
      <c r="K415" s="412"/>
      <c r="L415" s="411"/>
      <c r="M415" s="411"/>
      <c r="N415" s="411"/>
      <c r="O415" s="400"/>
    </row>
    <row r="416" spans="1:15" s="131" customFormat="1" ht="22.8" x14ac:dyDescent="0.4">
      <c r="A416" s="307" t="s">
        <v>18</v>
      </c>
      <c r="B416" s="400"/>
      <c r="C416" s="400"/>
      <c r="D416" s="400"/>
      <c r="E416" s="400"/>
      <c r="F416" s="412"/>
      <c r="G416" s="400"/>
      <c r="H416" s="400"/>
      <c r="I416" s="411"/>
      <c r="J416" s="411"/>
      <c r="K416" s="412"/>
      <c r="L416" s="411"/>
      <c r="M416" s="411"/>
      <c r="N416" s="411"/>
      <c r="O416" s="400"/>
    </row>
    <row r="417" spans="1:15" s="131" customFormat="1" ht="22.8" x14ac:dyDescent="0.4">
      <c r="A417" s="307" t="s">
        <v>18</v>
      </c>
      <c r="B417" s="400"/>
      <c r="C417" s="400"/>
      <c r="D417" s="400"/>
      <c r="E417" s="400"/>
      <c r="F417" s="412"/>
      <c r="G417" s="400"/>
      <c r="H417" s="400"/>
      <c r="I417" s="411"/>
      <c r="J417" s="411"/>
      <c r="K417" s="412"/>
      <c r="L417" s="411"/>
      <c r="M417" s="411"/>
      <c r="N417" s="411"/>
      <c r="O417" s="400"/>
    </row>
    <row r="418" spans="1:15" s="131" customFormat="1" ht="22.8" x14ac:dyDescent="0.4">
      <c r="A418" s="307" t="s">
        <v>18</v>
      </c>
      <c r="B418" s="400"/>
      <c r="C418" s="400"/>
      <c r="D418" s="400"/>
      <c r="E418" s="400"/>
      <c r="F418" s="412"/>
      <c r="G418" s="400"/>
      <c r="H418" s="400"/>
      <c r="I418" s="411"/>
      <c r="J418" s="411"/>
      <c r="K418" s="412"/>
      <c r="L418" s="411"/>
      <c r="M418" s="411"/>
      <c r="N418" s="411"/>
      <c r="O418" s="400"/>
    </row>
    <row r="419" spans="1:15" s="131" customFormat="1" ht="22.8" x14ac:dyDescent="0.4">
      <c r="A419" s="307" t="s">
        <v>18</v>
      </c>
      <c r="B419" s="400"/>
      <c r="C419" s="400"/>
      <c r="D419" s="400"/>
      <c r="E419" s="400"/>
      <c r="F419" s="412"/>
      <c r="G419" s="400"/>
      <c r="H419" s="400"/>
      <c r="I419" s="411"/>
      <c r="J419" s="411"/>
      <c r="K419" s="412"/>
      <c r="L419" s="411"/>
      <c r="M419" s="411"/>
      <c r="N419" s="411"/>
      <c r="O419" s="400"/>
    </row>
    <row r="420" spans="1:15" s="131" customFormat="1" ht="22.8" x14ac:dyDescent="0.4">
      <c r="A420" s="307" t="s">
        <v>18</v>
      </c>
      <c r="B420" s="400"/>
      <c r="C420" s="400"/>
      <c r="D420" s="400"/>
      <c r="E420" s="400"/>
      <c r="F420" s="412"/>
      <c r="G420" s="400"/>
      <c r="H420" s="400"/>
      <c r="I420" s="411"/>
      <c r="J420" s="411"/>
      <c r="K420" s="412"/>
      <c r="L420" s="411"/>
      <c r="M420" s="411"/>
      <c r="N420" s="411"/>
      <c r="O420" s="400"/>
    </row>
    <row r="421" spans="1:15" s="306" customFormat="1" ht="22.8" x14ac:dyDescent="0.4">
      <c r="A421" s="307" t="s">
        <v>18</v>
      </c>
      <c r="B421" s="400"/>
      <c r="C421" s="400"/>
      <c r="D421" s="400"/>
      <c r="E421" s="400"/>
      <c r="F421" s="412"/>
      <c r="G421" s="400"/>
      <c r="H421" s="400"/>
      <c r="I421" s="411"/>
      <c r="J421" s="411"/>
      <c r="K421" s="412"/>
      <c r="L421" s="411"/>
      <c r="M421" s="411"/>
      <c r="N421" s="411"/>
      <c r="O421" s="400"/>
    </row>
    <row r="422" spans="1:15" s="306" customFormat="1" ht="22.8" x14ac:dyDescent="0.4">
      <c r="A422" s="307" t="s">
        <v>18</v>
      </c>
      <c r="B422" s="400"/>
      <c r="C422" s="400"/>
      <c r="D422" s="400"/>
      <c r="E422" s="400"/>
      <c r="F422" s="412"/>
      <c r="G422" s="400"/>
      <c r="H422" s="400"/>
      <c r="I422" s="411"/>
      <c r="J422" s="411"/>
      <c r="K422" s="412"/>
      <c r="L422" s="411"/>
      <c r="M422" s="411"/>
      <c r="N422" s="411"/>
      <c r="O422" s="400"/>
    </row>
    <row r="423" spans="1:15" s="306" customFormat="1" ht="22.8" x14ac:dyDescent="0.4">
      <c r="A423" s="307" t="s">
        <v>18</v>
      </c>
      <c r="B423" s="400"/>
      <c r="C423" s="400"/>
      <c r="D423" s="400"/>
      <c r="E423" s="400"/>
      <c r="F423" s="412"/>
      <c r="G423" s="400"/>
      <c r="H423" s="400"/>
      <c r="I423" s="411"/>
      <c r="J423" s="411"/>
      <c r="K423" s="412"/>
      <c r="L423" s="411"/>
      <c r="M423" s="411"/>
      <c r="N423" s="411"/>
      <c r="O423" s="400"/>
    </row>
    <row r="424" spans="1:15" s="306" customFormat="1" ht="22.8" x14ac:dyDescent="0.4">
      <c r="A424" s="307" t="s">
        <v>18</v>
      </c>
      <c r="B424" s="400"/>
      <c r="C424" s="400"/>
      <c r="D424" s="400"/>
      <c r="E424" s="400"/>
      <c r="F424" s="412"/>
      <c r="G424" s="400"/>
      <c r="H424" s="400"/>
      <c r="I424" s="411"/>
      <c r="J424" s="411"/>
      <c r="K424" s="412"/>
      <c r="L424" s="411"/>
      <c r="M424" s="411"/>
      <c r="N424" s="411"/>
      <c r="O424" s="400"/>
    </row>
    <row r="425" spans="1:15" s="130" customFormat="1" ht="22.8" x14ac:dyDescent="0.4">
      <c r="B425" s="400"/>
      <c r="C425" s="400"/>
      <c r="D425" s="400"/>
      <c r="E425" s="400"/>
      <c r="F425" s="412"/>
      <c r="G425" s="400"/>
      <c r="H425" s="400"/>
      <c r="I425" s="411"/>
      <c r="J425" s="411"/>
      <c r="K425" s="412"/>
      <c r="L425" s="411"/>
      <c r="M425" s="411"/>
      <c r="N425" s="411"/>
      <c r="O425" s="400"/>
    </row>
    <row r="426" spans="1:15" s="133" customFormat="1" ht="22.8" x14ac:dyDescent="0.4">
      <c r="A426" s="8"/>
      <c r="B426" s="420"/>
      <c r="C426" s="399"/>
      <c r="D426" s="400"/>
      <c r="E426" s="400"/>
      <c r="F426" s="411"/>
      <c r="G426" s="411"/>
      <c r="H426" s="411"/>
      <c r="I426" s="411"/>
      <c r="J426" s="411"/>
      <c r="K426" s="411"/>
      <c r="L426" s="411"/>
      <c r="M426" s="411"/>
      <c r="N426" s="411"/>
      <c r="O426" s="400"/>
    </row>
    <row r="427" spans="1:15" s="130" customFormat="1" ht="22.8" x14ac:dyDescent="0.4">
      <c r="A427" s="308" t="s">
        <v>18</v>
      </c>
      <c r="B427" s="400"/>
      <c r="C427" s="400"/>
      <c r="D427" s="400"/>
      <c r="E427" s="400"/>
      <c r="F427" s="412"/>
      <c r="G427" s="400"/>
      <c r="H427" s="400"/>
      <c r="I427" s="411"/>
      <c r="J427" s="411"/>
      <c r="K427" s="412"/>
      <c r="L427" s="411"/>
      <c r="M427" s="411"/>
      <c r="N427" s="411"/>
      <c r="O427" s="400"/>
    </row>
    <row r="428" spans="1:15" s="133" customFormat="1" ht="22.8" x14ac:dyDescent="0.4">
      <c r="A428" s="308" t="s">
        <v>18</v>
      </c>
      <c r="B428" s="400"/>
      <c r="C428" s="400"/>
      <c r="D428" s="400"/>
      <c r="E428" s="400"/>
      <c r="F428" s="412"/>
      <c r="G428" s="400"/>
      <c r="H428" s="400"/>
      <c r="I428" s="411"/>
      <c r="J428" s="411"/>
      <c r="K428" s="412"/>
      <c r="L428" s="411"/>
      <c r="M428" s="411"/>
      <c r="N428" s="411"/>
      <c r="O428" s="400"/>
    </row>
    <row r="429" spans="1:15" s="133" customFormat="1" ht="22.8" x14ac:dyDescent="0.4">
      <c r="A429" s="308" t="s">
        <v>18</v>
      </c>
      <c r="B429" s="400"/>
      <c r="C429" s="400"/>
      <c r="D429" s="400"/>
      <c r="E429" s="400"/>
      <c r="F429" s="412"/>
      <c r="G429" s="400"/>
      <c r="H429" s="400"/>
      <c r="I429" s="411"/>
      <c r="J429" s="411"/>
      <c r="K429" s="412"/>
      <c r="L429" s="411"/>
      <c r="M429" s="411"/>
      <c r="N429" s="411"/>
      <c r="O429" s="400"/>
    </row>
    <row r="430" spans="1:15" s="133" customFormat="1" ht="22.8" x14ac:dyDescent="0.4">
      <c r="A430" s="308" t="s">
        <v>18</v>
      </c>
      <c r="B430" s="400"/>
      <c r="C430" s="400"/>
      <c r="D430" s="400"/>
      <c r="E430" s="400"/>
      <c r="F430" s="412"/>
      <c r="G430" s="400"/>
      <c r="H430" s="400"/>
      <c r="I430" s="411"/>
      <c r="J430" s="411"/>
      <c r="K430" s="412"/>
      <c r="L430" s="411"/>
      <c r="M430" s="411"/>
      <c r="N430" s="411"/>
      <c r="O430" s="400"/>
    </row>
    <row r="431" spans="1:15" s="307" customFormat="1" ht="22.8" x14ac:dyDescent="0.4">
      <c r="A431" s="308" t="s">
        <v>18</v>
      </c>
      <c r="B431" s="400"/>
      <c r="C431" s="400"/>
      <c r="D431" s="400"/>
      <c r="E431" s="400"/>
      <c r="F431" s="412"/>
      <c r="G431" s="400"/>
      <c r="H431" s="400"/>
      <c r="I431" s="411"/>
      <c r="J431" s="411"/>
      <c r="K431" s="412"/>
      <c r="L431" s="411"/>
      <c r="M431" s="411"/>
      <c r="N431" s="411"/>
      <c r="O431" s="400"/>
    </row>
    <row r="432" spans="1:15" s="307" customFormat="1" ht="22.8" x14ac:dyDescent="0.4">
      <c r="A432" s="308" t="s">
        <v>18</v>
      </c>
      <c r="B432" s="400"/>
      <c r="C432" s="400"/>
      <c r="D432" s="400"/>
      <c r="E432" s="400"/>
      <c r="F432" s="412"/>
      <c r="G432" s="400"/>
      <c r="H432" s="400"/>
      <c r="I432" s="411"/>
      <c r="J432" s="411"/>
      <c r="K432" s="412"/>
      <c r="L432" s="411"/>
      <c r="M432" s="411"/>
      <c r="N432" s="411"/>
      <c r="O432" s="400"/>
    </row>
    <row r="433" spans="1:15" s="307" customFormat="1" ht="22.8" x14ac:dyDescent="0.4">
      <c r="B433" s="400"/>
      <c r="C433" s="400"/>
      <c r="D433" s="400"/>
      <c r="E433" s="400"/>
      <c r="F433" s="412"/>
      <c r="G433" s="400"/>
      <c r="H433" s="400"/>
      <c r="I433" s="411"/>
      <c r="J433" s="411"/>
      <c r="K433" s="412"/>
      <c r="L433" s="411"/>
      <c r="M433" s="411"/>
      <c r="N433" s="411"/>
      <c r="O433" s="400"/>
    </row>
    <row r="434" spans="1:15" s="307" customFormat="1" ht="22.8" x14ac:dyDescent="0.4">
      <c r="B434" s="400"/>
      <c r="C434" s="400"/>
      <c r="D434" s="400"/>
      <c r="E434" s="400"/>
      <c r="F434" s="412"/>
      <c r="G434" s="400"/>
      <c r="H434" s="400"/>
      <c r="I434" s="411"/>
      <c r="J434" s="411"/>
      <c r="K434" s="412"/>
      <c r="L434" s="411"/>
      <c r="M434" s="411"/>
      <c r="N434" s="411"/>
      <c r="O434" s="400"/>
    </row>
    <row r="435" spans="1:15" s="133" customFormat="1" ht="22.8" x14ac:dyDescent="0.4">
      <c r="B435" s="400"/>
      <c r="C435" s="400"/>
      <c r="D435" s="400"/>
      <c r="E435" s="400"/>
      <c r="F435" s="412"/>
      <c r="G435" s="400"/>
      <c r="H435" s="400"/>
      <c r="I435" s="411"/>
      <c r="J435" s="411"/>
      <c r="K435" s="412"/>
      <c r="L435" s="411"/>
      <c r="M435" s="411"/>
      <c r="N435" s="411"/>
      <c r="O435" s="400"/>
    </row>
    <row r="436" spans="1:15" s="134" customFormat="1" ht="22.8" x14ac:dyDescent="0.4">
      <c r="A436" s="8"/>
      <c r="B436" s="420"/>
      <c r="C436" s="399"/>
      <c r="D436" s="400"/>
      <c r="E436" s="400"/>
      <c r="F436" s="411"/>
      <c r="G436" s="411"/>
      <c r="H436" s="411"/>
      <c r="I436" s="411"/>
      <c r="J436" s="411"/>
      <c r="K436" s="411"/>
      <c r="L436" s="411"/>
      <c r="M436" s="411"/>
      <c r="N436" s="411"/>
      <c r="O436" s="400"/>
    </row>
    <row r="437" spans="1:15" s="133" customFormat="1" ht="22.8" x14ac:dyDescent="0.4">
      <c r="A437" s="309" t="s">
        <v>18</v>
      </c>
      <c r="B437" s="400"/>
      <c r="C437" s="400"/>
      <c r="D437" s="400"/>
      <c r="E437" s="400"/>
      <c r="F437" s="412"/>
      <c r="G437" s="400"/>
      <c r="H437" s="400"/>
      <c r="I437" s="411"/>
      <c r="J437" s="411"/>
      <c r="K437" s="412"/>
      <c r="L437" s="411"/>
      <c r="M437" s="411"/>
      <c r="N437" s="411"/>
      <c r="O437" s="400"/>
    </row>
    <row r="438" spans="1:15" s="133" customFormat="1" ht="22.8" x14ac:dyDescent="0.4">
      <c r="A438" s="309" t="s">
        <v>18</v>
      </c>
      <c r="B438" s="400"/>
      <c r="C438" s="400"/>
      <c r="D438" s="400"/>
      <c r="E438" s="400"/>
      <c r="F438" s="412"/>
      <c r="G438" s="400"/>
      <c r="H438" s="400"/>
      <c r="I438" s="411"/>
      <c r="J438" s="411"/>
      <c r="K438" s="412"/>
      <c r="L438" s="411"/>
      <c r="M438" s="411"/>
      <c r="N438" s="411"/>
      <c r="O438" s="400"/>
    </row>
    <row r="439" spans="1:15" s="133" customFormat="1" ht="22.8" x14ac:dyDescent="0.4">
      <c r="A439" s="309" t="s">
        <v>18</v>
      </c>
      <c r="B439" s="400"/>
      <c r="C439" s="400"/>
      <c r="D439" s="400"/>
      <c r="E439" s="400"/>
      <c r="F439" s="412"/>
      <c r="G439" s="400"/>
      <c r="H439" s="400"/>
      <c r="I439" s="411"/>
      <c r="J439" s="411"/>
      <c r="K439" s="412"/>
      <c r="L439" s="411"/>
      <c r="M439" s="411"/>
      <c r="N439" s="411"/>
      <c r="O439" s="400"/>
    </row>
    <row r="440" spans="1:15" ht="22.8" x14ac:dyDescent="0.4">
      <c r="A440" s="8"/>
      <c r="B440" s="400"/>
      <c r="C440" s="399"/>
      <c r="D440" s="400"/>
      <c r="E440" s="400"/>
      <c r="F440" s="400"/>
      <c r="G440" s="400"/>
      <c r="H440" s="400"/>
      <c r="I440" s="400"/>
      <c r="J440" s="400"/>
      <c r="K440" s="400"/>
      <c r="L440" s="400"/>
      <c r="M440" s="400"/>
      <c r="N440" s="400"/>
      <c r="O440" s="400"/>
    </row>
    <row r="441" spans="1:15" ht="22.8" x14ac:dyDescent="0.4">
      <c r="B441" s="403"/>
      <c r="C441" s="399"/>
      <c r="D441" s="404"/>
      <c r="E441" s="405"/>
      <c r="F441" s="406"/>
      <c r="G441" s="406"/>
      <c r="H441" s="406"/>
      <c r="I441" s="406"/>
      <c r="J441" s="407"/>
      <c r="K441" s="406"/>
      <c r="L441" s="407"/>
      <c r="M441" s="407"/>
      <c r="N441" s="406"/>
      <c r="O441" s="400"/>
    </row>
    <row r="442" spans="1:15" ht="22.8" x14ac:dyDescent="0.4">
      <c r="B442" s="413"/>
      <c r="C442" s="399"/>
      <c r="D442" s="404"/>
      <c r="E442" s="405"/>
      <c r="F442" s="400"/>
      <c r="G442" s="400"/>
      <c r="H442" s="400"/>
      <c r="I442" s="400"/>
      <c r="J442" s="400"/>
      <c r="K442" s="400"/>
      <c r="L442" s="400"/>
      <c r="M442" s="400"/>
      <c r="N442" s="400"/>
      <c r="O442" s="400"/>
    </row>
    <row r="443" spans="1:15" ht="22.8" x14ac:dyDescent="0.4">
      <c r="B443" s="401"/>
      <c r="C443" s="408"/>
      <c r="D443" s="409"/>
      <c r="E443" s="410"/>
      <c r="F443" s="411"/>
      <c r="G443" s="411"/>
      <c r="H443" s="411"/>
      <c r="I443" s="411"/>
      <c r="J443" s="411"/>
      <c r="K443" s="411"/>
      <c r="L443" s="411"/>
      <c r="M443" s="411"/>
      <c r="N443" s="411"/>
      <c r="O443" s="400"/>
    </row>
    <row r="444" spans="1:15" s="135" customFormat="1" ht="22.8" x14ac:dyDescent="0.4">
      <c r="A444" s="310" t="s">
        <v>18</v>
      </c>
      <c r="B444" s="400"/>
      <c r="C444" s="400"/>
      <c r="D444" s="400"/>
      <c r="E444" s="400"/>
      <c r="F444" s="412"/>
      <c r="G444" s="400"/>
      <c r="H444" s="400"/>
      <c r="I444" s="411"/>
      <c r="J444" s="411"/>
      <c r="K444" s="412"/>
      <c r="L444" s="411"/>
      <c r="M444" s="411"/>
      <c r="N444" s="411"/>
      <c r="O444" s="400"/>
    </row>
    <row r="445" spans="1:15" s="135" customFormat="1" ht="22.8" x14ac:dyDescent="0.4">
      <c r="A445" s="310" t="s">
        <v>18</v>
      </c>
      <c r="B445" s="400"/>
      <c r="C445" s="400"/>
      <c r="D445" s="400"/>
      <c r="E445" s="400"/>
      <c r="F445" s="412"/>
      <c r="G445" s="400"/>
      <c r="H445" s="400"/>
      <c r="I445" s="411"/>
      <c r="J445" s="411"/>
      <c r="K445" s="412"/>
      <c r="L445" s="411"/>
      <c r="M445" s="411"/>
      <c r="N445" s="411"/>
      <c r="O445" s="400"/>
    </row>
    <row r="446" spans="1:15" s="135" customFormat="1" ht="22.8" x14ac:dyDescent="0.4">
      <c r="A446" s="310" t="s">
        <v>18</v>
      </c>
      <c r="B446" s="400"/>
      <c r="C446" s="400"/>
      <c r="D446" s="400"/>
      <c r="E446" s="400"/>
      <c r="F446" s="412"/>
      <c r="G446" s="400"/>
      <c r="H446" s="400"/>
      <c r="I446" s="411"/>
      <c r="J446" s="411"/>
      <c r="K446" s="412"/>
      <c r="L446" s="411"/>
      <c r="M446" s="411"/>
      <c r="N446" s="411"/>
      <c r="O446" s="400"/>
    </row>
    <row r="447" spans="1:15" s="135" customFormat="1" ht="22.8" x14ac:dyDescent="0.4">
      <c r="A447" s="310" t="s">
        <v>18</v>
      </c>
      <c r="B447" s="400"/>
      <c r="C447" s="400"/>
      <c r="D447" s="400"/>
      <c r="E447" s="400"/>
      <c r="F447" s="412"/>
      <c r="G447" s="400"/>
      <c r="H447" s="400"/>
      <c r="I447" s="411"/>
      <c r="J447" s="411"/>
      <c r="K447" s="412"/>
      <c r="L447" s="411"/>
      <c r="M447" s="411"/>
      <c r="N447" s="411"/>
      <c r="O447" s="400"/>
    </row>
    <row r="448" spans="1:15" s="309" customFormat="1" ht="22.8" x14ac:dyDescent="0.4">
      <c r="A448" s="310" t="s">
        <v>18</v>
      </c>
      <c r="B448" s="400"/>
      <c r="C448" s="400"/>
      <c r="D448" s="400"/>
      <c r="E448" s="400"/>
      <c r="F448" s="412"/>
      <c r="G448" s="400"/>
      <c r="H448" s="400"/>
      <c r="I448" s="411"/>
      <c r="J448" s="411"/>
      <c r="K448" s="412"/>
      <c r="L448" s="411"/>
      <c r="M448" s="411"/>
      <c r="N448" s="411"/>
      <c r="O448" s="400"/>
    </row>
    <row r="449" spans="1:15" s="309" customFormat="1" ht="22.8" x14ac:dyDescent="0.4">
      <c r="A449" s="310" t="s">
        <v>18</v>
      </c>
      <c r="B449" s="400"/>
      <c r="C449" s="400"/>
      <c r="D449" s="400"/>
      <c r="E449" s="400"/>
      <c r="F449" s="412"/>
      <c r="G449" s="400"/>
      <c r="H449" s="400"/>
      <c r="I449" s="411"/>
      <c r="J449" s="411"/>
      <c r="K449" s="412"/>
      <c r="L449" s="411"/>
      <c r="M449" s="411"/>
      <c r="N449" s="411"/>
      <c r="O449" s="400"/>
    </row>
    <row r="450" spans="1:15" s="309" customFormat="1" ht="22.8" x14ac:dyDescent="0.4">
      <c r="A450" s="310" t="s">
        <v>18</v>
      </c>
      <c r="B450" s="400"/>
      <c r="C450" s="400"/>
      <c r="D450" s="400"/>
      <c r="E450" s="400"/>
      <c r="F450" s="412"/>
      <c r="G450" s="400"/>
      <c r="H450" s="400"/>
      <c r="I450" s="411"/>
      <c r="J450" s="411"/>
      <c r="K450" s="412"/>
      <c r="L450" s="411"/>
      <c r="M450" s="411"/>
      <c r="N450" s="411"/>
      <c r="O450" s="400"/>
    </row>
    <row r="451" spans="1:15" s="309" customFormat="1" ht="22.8" x14ac:dyDescent="0.4">
      <c r="A451" s="310" t="s">
        <v>18</v>
      </c>
      <c r="B451" s="400"/>
      <c r="C451" s="400"/>
      <c r="D451" s="400"/>
      <c r="E451" s="400"/>
      <c r="F451" s="412"/>
      <c r="G451" s="400"/>
      <c r="H451" s="400"/>
      <c r="I451" s="411"/>
      <c r="J451" s="411"/>
      <c r="K451" s="412"/>
      <c r="L451" s="411"/>
      <c r="M451" s="411"/>
      <c r="N451" s="411"/>
      <c r="O451" s="400"/>
    </row>
    <row r="452" spans="1:15" s="309" customFormat="1" ht="22.8" x14ac:dyDescent="0.4">
      <c r="A452" s="310" t="s">
        <v>18</v>
      </c>
      <c r="B452" s="400"/>
      <c r="C452" s="400"/>
      <c r="D452" s="400"/>
      <c r="E452" s="400"/>
      <c r="F452" s="412"/>
      <c r="G452" s="400"/>
      <c r="H452" s="400"/>
      <c r="I452" s="411"/>
      <c r="J452" s="411"/>
      <c r="K452" s="412"/>
      <c r="L452" s="411"/>
      <c r="M452" s="411"/>
      <c r="N452" s="411"/>
      <c r="O452" s="400"/>
    </row>
    <row r="453" spans="1:15" s="309" customFormat="1" ht="22.8" x14ac:dyDescent="0.4">
      <c r="A453" s="310" t="s">
        <v>18</v>
      </c>
      <c r="B453" s="400"/>
      <c r="C453" s="400"/>
      <c r="D453" s="400"/>
      <c r="E453" s="400"/>
      <c r="F453" s="412"/>
      <c r="G453" s="400"/>
      <c r="H453" s="400"/>
      <c r="I453" s="411"/>
      <c r="J453" s="411"/>
      <c r="K453" s="412"/>
      <c r="L453" s="411"/>
      <c r="M453" s="411"/>
      <c r="N453" s="411"/>
      <c r="O453" s="400"/>
    </row>
    <row r="454" spans="1:15" s="309" customFormat="1" ht="22.8" x14ac:dyDescent="0.4">
      <c r="A454" s="310" t="s">
        <v>18</v>
      </c>
      <c r="B454" s="400"/>
      <c r="C454" s="400"/>
      <c r="D454" s="400"/>
      <c r="E454" s="400"/>
      <c r="F454" s="412"/>
      <c r="G454" s="400"/>
      <c r="H454" s="400"/>
      <c r="I454" s="411"/>
      <c r="J454" s="411"/>
      <c r="K454" s="412"/>
      <c r="L454" s="411"/>
      <c r="M454" s="411"/>
      <c r="N454" s="411"/>
      <c r="O454" s="400"/>
    </row>
    <row r="455" spans="1:15" s="309" customFormat="1" ht="22.8" x14ac:dyDescent="0.4">
      <c r="A455" s="310" t="s">
        <v>18</v>
      </c>
      <c r="B455" s="400"/>
      <c r="C455" s="400"/>
      <c r="D455" s="400"/>
      <c r="E455" s="400"/>
      <c r="F455" s="412"/>
      <c r="G455" s="400"/>
      <c r="H455" s="400"/>
      <c r="I455" s="411"/>
      <c r="J455" s="411"/>
      <c r="K455" s="412"/>
      <c r="L455" s="411"/>
      <c r="M455" s="411"/>
      <c r="N455" s="411"/>
      <c r="O455" s="400"/>
    </row>
    <row r="456" spans="1:15" s="309" customFormat="1" ht="22.8" x14ac:dyDescent="0.4">
      <c r="A456" s="310" t="s">
        <v>18</v>
      </c>
      <c r="B456" s="400"/>
      <c r="C456" s="400"/>
      <c r="D456" s="400"/>
      <c r="E456" s="400"/>
      <c r="F456" s="412"/>
      <c r="G456" s="400"/>
      <c r="H456" s="400"/>
      <c r="I456" s="411"/>
      <c r="J456" s="411"/>
      <c r="K456" s="412"/>
      <c r="L456" s="411"/>
      <c r="M456" s="411"/>
      <c r="N456" s="411"/>
      <c r="O456" s="400"/>
    </row>
    <row r="457" spans="1:15" s="309" customFormat="1" ht="22.8" x14ac:dyDescent="0.4">
      <c r="A457" s="310" t="s">
        <v>18</v>
      </c>
      <c r="B457" s="400"/>
      <c r="C457" s="400"/>
      <c r="D457" s="400"/>
      <c r="E457" s="400"/>
      <c r="F457" s="412"/>
      <c r="G457" s="400"/>
      <c r="H457" s="400"/>
      <c r="I457" s="411"/>
      <c r="J457" s="411"/>
      <c r="K457" s="412"/>
      <c r="L457" s="411"/>
      <c r="M457" s="411"/>
      <c r="N457" s="411"/>
      <c r="O457" s="400"/>
    </row>
    <row r="458" spans="1:15" s="136" customFormat="1" ht="22.8" x14ac:dyDescent="0.4">
      <c r="B458" s="400"/>
      <c r="C458" s="400"/>
      <c r="D458" s="400"/>
      <c r="E458" s="400"/>
      <c r="F458" s="412"/>
      <c r="G458" s="400"/>
      <c r="H458" s="400"/>
      <c r="I458" s="411"/>
      <c r="J458" s="411"/>
      <c r="K458" s="412"/>
      <c r="L458" s="411"/>
      <c r="M458" s="411"/>
      <c r="N458" s="411"/>
      <c r="O458" s="400"/>
    </row>
    <row r="459" spans="1:15" s="136" customFormat="1" ht="22.8" x14ac:dyDescent="0.4">
      <c r="B459" s="401"/>
      <c r="C459" s="408"/>
      <c r="D459" s="409"/>
      <c r="E459" s="410"/>
      <c r="F459" s="411"/>
      <c r="G459" s="411"/>
      <c r="H459" s="411"/>
      <c r="I459" s="411"/>
      <c r="J459" s="411"/>
      <c r="K459" s="411"/>
      <c r="L459" s="411"/>
      <c r="M459" s="411"/>
      <c r="N459" s="411"/>
      <c r="O459" s="400"/>
    </row>
    <row r="460" spans="1:15" s="136" customFormat="1" ht="22.8" x14ac:dyDescent="0.4">
      <c r="A460" s="311" t="s">
        <v>18</v>
      </c>
      <c r="B460" s="400"/>
      <c r="C460" s="400"/>
      <c r="D460" s="400"/>
      <c r="E460" s="400"/>
      <c r="F460" s="412"/>
      <c r="G460" s="400"/>
      <c r="H460" s="400"/>
      <c r="I460" s="411"/>
      <c r="J460" s="411"/>
      <c r="K460" s="412"/>
      <c r="L460" s="411"/>
      <c r="M460" s="411"/>
      <c r="N460" s="411"/>
      <c r="O460" s="400"/>
    </row>
    <row r="461" spans="1:15" s="310" customFormat="1" ht="22.8" x14ac:dyDescent="0.4">
      <c r="A461" s="311" t="s">
        <v>18</v>
      </c>
      <c r="B461" s="400"/>
      <c r="C461" s="400"/>
      <c r="D461" s="400"/>
      <c r="E461" s="400"/>
      <c r="F461" s="412"/>
      <c r="G461" s="400"/>
      <c r="H461" s="400"/>
      <c r="I461" s="411"/>
      <c r="J461" s="411"/>
      <c r="K461" s="412"/>
      <c r="L461" s="411"/>
      <c r="M461" s="411"/>
      <c r="N461" s="411"/>
      <c r="O461" s="400"/>
    </row>
    <row r="462" spans="1:15" s="310" customFormat="1" ht="22.8" x14ac:dyDescent="0.4">
      <c r="A462" s="311" t="s">
        <v>18</v>
      </c>
      <c r="B462" s="400"/>
      <c r="C462" s="400"/>
      <c r="D462" s="400"/>
      <c r="E462" s="400"/>
      <c r="F462" s="421"/>
      <c r="G462" s="400"/>
      <c r="H462" s="400"/>
      <c r="I462" s="411"/>
      <c r="J462" s="411"/>
      <c r="K462" s="412"/>
      <c r="L462" s="411"/>
      <c r="M462" s="411"/>
      <c r="N462" s="411"/>
      <c r="O462" s="400"/>
    </row>
    <row r="463" spans="1:15" s="310" customFormat="1" ht="22.8" x14ac:dyDescent="0.4">
      <c r="A463" s="311" t="s">
        <v>18</v>
      </c>
      <c r="B463" s="400"/>
      <c r="C463" s="400"/>
      <c r="D463" s="400"/>
      <c r="E463" s="400"/>
      <c r="F463" s="412"/>
      <c r="G463" s="400"/>
      <c r="H463" s="400"/>
      <c r="I463" s="411"/>
      <c r="J463" s="411"/>
      <c r="K463" s="412"/>
      <c r="L463" s="411"/>
      <c r="M463" s="411"/>
      <c r="N463" s="411"/>
      <c r="O463" s="400"/>
    </row>
    <row r="464" spans="1:15" s="311" customFormat="1" ht="22.8" x14ac:dyDescent="0.4">
      <c r="B464" s="400"/>
      <c r="C464" s="400"/>
      <c r="D464" s="400"/>
      <c r="E464" s="400"/>
      <c r="F464" s="412"/>
      <c r="G464" s="400"/>
      <c r="H464" s="400"/>
      <c r="I464" s="411"/>
      <c r="J464" s="411"/>
      <c r="K464" s="412"/>
      <c r="L464" s="411"/>
      <c r="M464" s="411"/>
      <c r="N464" s="411"/>
      <c r="O464" s="400"/>
    </row>
    <row r="465" spans="1:15" s="137" customFormat="1" ht="22.8" x14ac:dyDescent="0.4">
      <c r="B465" s="401"/>
      <c r="C465" s="408"/>
      <c r="D465" s="409"/>
      <c r="E465" s="410"/>
      <c r="F465" s="411"/>
      <c r="G465" s="411"/>
      <c r="H465" s="411"/>
      <c r="I465" s="411"/>
      <c r="J465" s="411"/>
      <c r="K465" s="411"/>
      <c r="L465" s="411"/>
      <c r="M465" s="411"/>
      <c r="N465" s="411"/>
      <c r="O465" s="400"/>
    </row>
    <row r="466" spans="1:15" s="136" customFormat="1" ht="22.8" x14ac:dyDescent="0.4">
      <c r="A466" s="312" t="s">
        <v>18</v>
      </c>
      <c r="B466" s="400"/>
      <c r="C466" s="400"/>
      <c r="D466" s="400"/>
      <c r="E466" s="400"/>
      <c r="F466" s="412"/>
      <c r="G466" s="400"/>
      <c r="H466" s="400"/>
      <c r="I466" s="411"/>
      <c r="J466" s="411"/>
      <c r="K466" s="412"/>
      <c r="L466" s="411"/>
      <c r="M466" s="411"/>
      <c r="N466" s="411"/>
      <c r="O466" s="400"/>
    </row>
    <row r="467" spans="1:15" s="136" customFormat="1" ht="22.8" x14ac:dyDescent="0.4">
      <c r="B467" s="400"/>
      <c r="C467" s="400"/>
      <c r="D467" s="400"/>
      <c r="E467" s="400"/>
      <c r="F467" s="412"/>
      <c r="G467" s="400"/>
      <c r="H467" s="400"/>
      <c r="I467" s="411"/>
      <c r="J467" s="411"/>
      <c r="K467" s="412"/>
      <c r="L467" s="411"/>
      <c r="M467" s="411"/>
      <c r="N467" s="411"/>
      <c r="O467" s="400"/>
    </row>
    <row r="468" spans="1:15" s="138" customFormat="1" ht="22.8" x14ac:dyDescent="0.4">
      <c r="B468" s="403"/>
      <c r="C468" s="399"/>
      <c r="D468" s="404"/>
      <c r="E468" s="405"/>
      <c r="F468" s="406"/>
      <c r="G468" s="406"/>
      <c r="H468" s="406"/>
      <c r="I468" s="406"/>
      <c r="J468" s="407"/>
      <c r="K468" s="406"/>
      <c r="L468" s="407"/>
      <c r="M468" s="407"/>
      <c r="N468" s="406"/>
      <c r="O468" s="400"/>
    </row>
    <row r="469" spans="1:15" s="136" customFormat="1" ht="22.8" x14ac:dyDescent="0.4">
      <c r="B469" s="400"/>
      <c r="C469" s="400"/>
      <c r="D469" s="400"/>
      <c r="E469" s="400"/>
      <c r="F469" s="412"/>
      <c r="G469" s="400"/>
      <c r="H469" s="400"/>
      <c r="I469" s="411"/>
      <c r="J469" s="411"/>
      <c r="K469" s="412"/>
      <c r="L469" s="411"/>
      <c r="M469" s="411"/>
      <c r="N469" s="411"/>
      <c r="O469" s="400"/>
    </row>
    <row r="470" spans="1:15" s="138" customFormat="1" ht="22.8" x14ac:dyDescent="0.4">
      <c r="B470" s="401"/>
      <c r="C470" s="408"/>
      <c r="D470" s="409"/>
      <c r="E470" s="410"/>
      <c r="F470" s="411"/>
      <c r="G470" s="411"/>
      <c r="H470" s="411"/>
      <c r="I470" s="411"/>
      <c r="J470" s="411"/>
      <c r="K470" s="411"/>
      <c r="L470" s="411"/>
      <c r="M470" s="411"/>
      <c r="N470" s="411"/>
      <c r="O470" s="400"/>
    </row>
    <row r="471" spans="1:15" s="136" customFormat="1" ht="22.8" x14ac:dyDescent="0.4">
      <c r="A471" s="313" t="s">
        <v>18</v>
      </c>
      <c r="B471" s="400"/>
      <c r="C471" s="400"/>
      <c r="D471" s="400"/>
      <c r="E471" s="400"/>
      <c r="F471" s="412"/>
      <c r="G471" s="400"/>
      <c r="H471" s="400"/>
      <c r="I471" s="411"/>
      <c r="J471" s="411"/>
      <c r="K471" s="412"/>
      <c r="L471" s="411"/>
      <c r="M471" s="411"/>
      <c r="N471" s="411"/>
      <c r="O471" s="400"/>
    </row>
    <row r="472" spans="1:15" s="139" customFormat="1" ht="22.8" x14ac:dyDescent="0.4">
      <c r="B472" s="400"/>
      <c r="C472" s="400"/>
      <c r="D472" s="400"/>
      <c r="E472" s="400"/>
      <c r="F472" s="412"/>
      <c r="G472" s="400"/>
      <c r="H472" s="400"/>
      <c r="I472" s="411"/>
      <c r="J472" s="411"/>
      <c r="K472" s="412"/>
      <c r="L472" s="411"/>
      <c r="M472" s="411"/>
      <c r="N472" s="411"/>
      <c r="O472" s="400"/>
    </row>
    <row r="473" spans="1:15" s="139" customFormat="1" ht="22.8" x14ac:dyDescent="0.4">
      <c r="B473" s="401"/>
      <c r="C473" s="408"/>
      <c r="D473" s="409"/>
      <c r="E473" s="410"/>
      <c r="F473" s="411"/>
      <c r="G473" s="411"/>
      <c r="H473" s="411"/>
      <c r="I473" s="411"/>
      <c r="J473" s="411"/>
      <c r="K473" s="411"/>
      <c r="L473" s="411"/>
      <c r="M473" s="411"/>
      <c r="N473" s="411"/>
      <c r="O473" s="400"/>
    </row>
    <row r="474" spans="1:15" s="139" customFormat="1" ht="22.8" x14ac:dyDescent="0.4">
      <c r="A474" s="314" t="s">
        <v>18</v>
      </c>
      <c r="B474" s="400"/>
      <c r="C474" s="400"/>
      <c r="D474" s="400"/>
      <c r="E474" s="400"/>
      <c r="F474" s="412"/>
      <c r="G474" s="400"/>
      <c r="H474" s="400"/>
      <c r="I474" s="411"/>
      <c r="J474" s="411"/>
      <c r="K474" s="412"/>
      <c r="L474" s="411"/>
      <c r="M474" s="411"/>
      <c r="N474" s="411"/>
      <c r="O474" s="400"/>
    </row>
    <row r="475" spans="1:15" s="139" customFormat="1" ht="22.8" x14ac:dyDescent="0.4">
      <c r="A475" s="314" t="s">
        <v>18</v>
      </c>
      <c r="B475" s="400"/>
      <c r="C475" s="400"/>
      <c r="D475" s="400"/>
      <c r="E475" s="400"/>
      <c r="F475" s="412"/>
      <c r="G475" s="400"/>
      <c r="H475" s="400"/>
      <c r="I475" s="411"/>
      <c r="J475" s="411"/>
      <c r="K475" s="412"/>
      <c r="L475" s="411"/>
      <c r="M475" s="411"/>
      <c r="N475" s="411"/>
      <c r="O475" s="400"/>
    </row>
    <row r="476" spans="1:15" s="139" customFormat="1" ht="22.8" x14ac:dyDescent="0.4">
      <c r="A476" s="314" t="s">
        <v>18</v>
      </c>
      <c r="B476" s="400"/>
      <c r="C476" s="400"/>
      <c r="D476" s="400"/>
      <c r="E476" s="400"/>
      <c r="F476" s="412"/>
      <c r="G476" s="400"/>
      <c r="H476" s="400"/>
      <c r="I476" s="411"/>
      <c r="J476" s="411"/>
      <c r="K476" s="412"/>
      <c r="L476" s="411"/>
      <c r="M476" s="411"/>
      <c r="N476" s="411"/>
      <c r="O476" s="400"/>
    </row>
    <row r="477" spans="1:15" s="139" customFormat="1" ht="22.8" x14ac:dyDescent="0.4">
      <c r="A477" s="314" t="s">
        <v>18</v>
      </c>
      <c r="B477" s="400"/>
      <c r="C477" s="400"/>
      <c r="D477" s="400"/>
      <c r="E477" s="400"/>
      <c r="F477" s="412"/>
      <c r="G477" s="400"/>
      <c r="H477" s="400"/>
      <c r="I477" s="411"/>
      <c r="J477" s="411"/>
      <c r="K477" s="412"/>
      <c r="L477" s="411"/>
      <c r="M477" s="411"/>
      <c r="N477" s="411"/>
      <c r="O477" s="400"/>
    </row>
    <row r="478" spans="1:15" s="136" customFormat="1" ht="22.8" x14ac:dyDescent="0.4">
      <c r="A478" s="314" t="s">
        <v>18</v>
      </c>
      <c r="B478" s="400"/>
      <c r="C478" s="400"/>
      <c r="D478" s="400"/>
      <c r="E478" s="400"/>
      <c r="F478" s="412"/>
      <c r="G478" s="400"/>
      <c r="H478" s="400"/>
      <c r="I478" s="411"/>
      <c r="J478" s="411"/>
      <c r="K478" s="412"/>
      <c r="L478" s="411"/>
      <c r="M478" s="411"/>
      <c r="N478" s="411"/>
      <c r="O478" s="400"/>
    </row>
    <row r="479" spans="1:15" s="135" customFormat="1" ht="22.8" x14ac:dyDescent="0.4">
      <c r="A479" s="314" t="s">
        <v>18</v>
      </c>
      <c r="B479" s="400"/>
      <c r="C479" s="400"/>
      <c r="D479" s="400"/>
      <c r="E479" s="400"/>
      <c r="F479" s="412"/>
      <c r="G479" s="400"/>
      <c r="H479" s="400"/>
      <c r="I479" s="411"/>
      <c r="J479" s="411"/>
      <c r="K479" s="412"/>
      <c r="L479" s="411"/>
      <c r="M479" s="411"/>
      <c r="N479" s="411"/>
      <c r="O479" s="400"/>
    </row>
    <row r="480" spans="1:15" s="135" customFormat="1" ht="22.8" x14ac:dyDescent="0.4">
      <c r="A480" s="314" t="s">
        <v>18</v>
      </c>
      <c r="B480" s="400"/>
      <c r="C480" s="400"/>
      <c r="D480" s="400"/>
      <c r="E480" s="400"/>
      <c r="F480" s="412"/>
      <c r="G480" s="400"/>
      <c r="H480" s="400"/>
      <c r="I480" s="411"/>
      <c r="J480" s="411"/>
      <c r="K480" s="412"/>
      <c r="L480" s="411"/>
      <c r="M480" s="411"/>
      <c r="N480" s="411"/>
      <c r="O480" s="400"/>
    </row>
    <row r="481" spans="1:15" s="135" customFormat="1" ht="22.8" x14ac:dyDescent="0.4">
      <c r="A481" s="314" t="s">
        <v>18</v>
      </c>
      <c r="B481" s="400"/>
      <c r="C481" s="400"/>
      <c r="D481" s="400"/>
      <c r="E481" s="400"/>
      <c r="F481" s="412"/>
      <c r="G481" s="400"/>
      <c r="H481" s="400"/>
      <c r="I481" s="411"/>
      <c r="J481" s="411"/>
      <c r="K481" s="412"/>
      <c r="L481" s="411"/>
      <c r="M481" s="411"/>
      <c r="N481" s="411"/>
      <c r="O481" s="400"/>
    </row>
    <row r="482" spans="1:15" s="135" customFormat="1" ht="22.8" x14ac:dyDescent="0.4">
      <c r="A482" s="314" t="s">
        <v>18</v>
      </c>
      <c r="B482" s="400"/>
      <c r="C482" s="400"/>
      <c r="D482" s="400"/>
      <c r="E482" s="400"/>
      <c r="F482" s="412"/>
      <c r="G482" s="400"/>
      <c r="H482" s="400"/>
      <c r="I482" s="411"/>
      <c r="J482" s="411"/>
      <c r="K482" s="412"/>
      <c r="L482" s="411"/>
      <c r="M482" s="411"/>
      <c r="N482" s="411"/>
      <c r="O482" s="400"/>
    </row>
    <row r="483" spans="1:15" s="135" customFormat="1" x14ac:dyDescent="0.3">
      <c r="B483" s="38"/>
      <c r="C483" s="32"/>
      <c r="D483" s="6"/>
      <c r="E483" s="7"/>
      <c r="F483" s="12"/>
      <c r="G483" s="12"/>
      <c r="H483" s="12"/>
      <c r="I483" s="12"/>
      <c r="J483" s="12"/>
      <c r="K483" s="12"/>
      <c r="L483" s="12"/>
      <c r="M483" s="12"/>
      <c r="N483" s="12"/>
    </row>
  </sheetData>
  <mergeCells count="6">
    <mergeCell ref="D4:D5"/>
    <mergeCell ref="E4:E5"/>
    <mergeCell ref="F4:I4"/>
    <mergeCell ref="J4:O4"/>
    <mergeCell ref="B4:B5"/>
    <mergeCell ref="C4:C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O209"/>
  <sheetViews>
    <sheetView zoomScale="55" zoomScaleNormal="55" workbookViewId="0">
      <selection activeCell="A8" sqref="A8:O169"/>
    </sheetView>
  </sheetViews>
  <sheetFormatPr baseColWidth="10" defaultRowHeight="14.4" x14ac:dyDescent="0.3"/>
  <cols>
    <col min="1" max="1" width="13.88671875" customWidth="1"/>
    <col min="2" max="2" width="34" customWidth="1"/>
    <col min="3" max="4" width="18.109375" customWidth="1"/>
    <col min="5" max="5" width="15.33203125" customWidth="1"/>
    <col min="6" max="6" width="17.44140625" customWidth="1"/>
    <col min="7" max="7" width="20.33203125" customWidth="1"/>
    <col min="8" max="8" width="19.6640625" customWidth="1"/>
    <col min="9" max="9" width="17.109375" customWidth="1"/>
    <col min="10" max="10" width="16.88671875" customWidth="1"/>
    <col min="11" max="11" width="18.109375" customWidth="1"/>
    <col min="12" max="12" width="15.109375" customWidth="1"/>
    <col min="13" max="13" width="13.33203125" customWidth="1"/>
    <col min="14" max="14" width="14.33203125" customWidth="1"/>
    <col min="15" max="15" width="13.5546875" customWidth="1"/>
  </cols>
  <sheetData>
    <row r="1" spans="1:15" s="140" customFormat="1" x14ac:dyDescent="0.3"/>
    <row r="2" spans="1:15" s="140" customFormat="1" x14ac:dyDescent="0.3"/>
    <row r="3" spans="1:15" s="140" customFormat="1" x14ac:dyDescent="0.3"/>
    <row r="4" spans="1:15" s="140" customFormat="1" ht="15" customHeight="1" x14ac:dyDescent="0.4">
      <c r="B4" s="643" t="s">
        <v>0</v>
      </c>
      <c r="C4" s="645" t="s">
        <v>4</v>
      </c>
      <c r="D4" s="638" t="s">
        <v>5</v>
      </c>
      <c r="E4" s="639" t="s">
        <v>6</v>
      </c>
      <c r="F4" s="640" t="s">
        <v>11</v>
      </c>
      <c r="G4" s="640"/>
      <c r="H4" s="640"/>
      <c r="I4" s="640"/>
      <c r="J4" s="646">
        <v>2014</v>
      </c>
      <c r="K4" s="646"/>
      <c r="L4" s="646"/>
      <c r="M4" s="646"/>
      <c r="N4" s="646"/>
      <c r="O4" s="647"/>
    </row>
    <row r="5" spans="1:15" s="140" customFormat="1" ht="71.25" customHeight="1" x14ac:dyDescent="0.3">
      <c r="B5" s="644"/>
      <c r="C5" s="645"/>
      <c r="D5" s="638"/>
      <c r="E5" s="639"/>
      <c r="F5" s="497" t="s">
        <v>7</v>
      </c>
      <c r="G5" s="497" t="s">
        <v>8</v>
      </c>
      <c r="H5" s="482" t="s">
        <v>9</v>
      </c>
      <c r="I5" s="483" t="s">
        <v>10</v>
      </c>
      <c r="J5" s="497" t="s">
        <v>12</v>
      </c>
      <c r="K5" s="497" t="s">
        <v>261</v>
      </c>
      <c r="L5" s="497" t="s">
        <v>14</v>
      </c>
      <c r="M5" s="497" t="s">
        <v>15</v>
      </c>
      <c r="N5" s="497" t="s">
        <v>262</v>
      </c>
      <c r="O5" s="497" t="s">
        <v>17</v>
      </c>
    </row>
    <row r="6" spans="1:15" s="140" customFormat="1" ht="18.75" customHeight="1" x14ac:dyDescent="0.3">
      <c r="B6" s="3"/>
      <c r="C6" s="5"/>
      <c r="D6" s="6"/>
      <c r="E6" s="7"/>
      <c r="F6" s="5"/>
      <c r="G6" s="5"/>
      <c r="H6" s="13"/>
      <c r="I6" s="14"/>
      <c r="J6" s="5"/>
      <c r="K6" s="5"/>
      <c r="L6" s="5"/>
      <c r="M6" s="5"/>
      <c r="N6" s="5"/>
      <c r="O6" s="5"/>
    </row>
    <row r="7" spans="1:15" s="343" customFormat="1" ht="21.75" customHeight="1" x14ac:dyDescent="0.4">
      <c r="B7" s="535" t="s">
        <v>264</v>
      </c>
      <c r="C7" s="5"/>
      <c r="D7" s="6"/>
      <c r="E7" s="7"/>
      <c r="F7" s="5"/>
      <c r="G7" s="5"/>
      <c r="H7" s="13"/>
      <c r="I7" s="14"/>
      <c r="J7" s="5"/>
      <c r="K7" s="5"/>
      <c r="L7" s="5"/>
      <c r="M7" s="5"/>
      <c r="N7" s="5"/>
      <c r="O7" s="5"/>
    </row>
    <row r="8" spans="1:15" s="140" customFormat="1" ht="20.25" customHeight="1" x14ac:dyDescent="0.3">
      <c r="B8" s="1"/>
    </row>
    <row r="9" spans="1:15" s="140" customFormat="1" ht="21" x14ac:dyDescent="0.4">
      <c r="A9" s="381"/>
      <c r="B9" s="382" t="s">
        <v>263</v>
      </c>
      <c r="C9" s="383"/>
      <c r="D9" s="381"/>
      <c r="E9" s="381"/>
      <c r="F9" s="550">
        <f>GEOMEAN(F15:F25,F28:F39,F42:F43,F46:F47,F50:F57,F60:F62,F65:F67,F70:F74,F77,F80:F82,F85:F89,F92:F93,F96:F97,F100:F103,F108,F111,F114:F118,F121,F124:F125,F128:F132,F137,F140:F146,F149:F152,F155,F158,F161:F161,F164:F166,F169)</f>
        <v>14.204707364893547</v>
      </c>
      <c r="G9" s="550">
        <f>G12+G105+G134</f>
        <v>10413</v>
      </c>
      <c r="H9" s="550">
        <f>H12+H105+H134</f>
        <v>137539.20000000001</v>
      </c>
      <c r="I9" s="550">
        <f>I12+I105+I134</f>
        <v>100</v>
      </c>
      <c r="J9" s="551"/>
      <c r="K9" s="550">
        <f>GEOMEAN(K15:K25,K28:K39,K42:K43,K46:K47,K50:K57,K60:K62,K65:K67,K70:K74,K77,K80:K82,K85:K89,K92:K93,K96:K97,K100:K103,K108,K111,K114:K118,K121,K124:K125,K128:K132,K137,K140:K146,K149:K152,K155,K158,K161:K161,K164:K166,K169)</f>
        <v>14.344214450928458</v>
      </c>
      <c r="L9" s="381"/>
      <c r="M9" s="381"/>
      <c r="N9" s="381"/>
      <c r="O9" s="365"/>
    </row>
    <row r="10" spans="1:15" s="140" customFormat="1" ht="21" x14ac:dyDescent="0.4">
      <c r="A10" s="381"/>
      <c r="B10" s="362"/>
      <c r="C10" s="383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65"/>
    </row>
    <row r="11" spans="1:15" s="140" customFormat="1" ht="21" x14ac:dyDescent="0.4">
      <c r="A11" s="381"/>
      <c r="B11" s="422"/>
      <c r="C11" s="383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65"/>
    </row>
    <row r="12" spans="1:15" s="140" customFormat="1" ht="21" x14ac:dyDescent="0.4">
      <c r="A12" s="381"/>
      <c r="B12" s="423" t="s">
        <v>39</v>
      </c>
      <c r="C12" s="383"/>
      <c r="D12" s="363"/>
      <c r="E12" s="364"/>
      <c r="F12" s="386">
        <f>GEOMEAN(F15:F25,F28:F39,F42:F43,F46:F47,F50:F57,F60:F62,F65:F67,F70:F74,F77,F80:F82,F85:F89,F92:F93,F96:F97,F100:F103,F108,F111,F114:F118,F121,F128:F132,F137,F140:F146,F149:F152,F155,F161,F164:F166,F169)</f>
        <v>14.2105936026972</v>
      </c>
      <c r="G12" s="386">
        <f>G14+G27+G41+G45+G49+G59+G64+G69+G76+G79+G84+G91+G95+G99</f>
        <v>4134</v>
      </c>
      <c r="H12" s="386">
        <f>H14+H27+H41+H45+H49+H59+H64+H69+H76+H79+H84+H91+H95+H99</f>
        <v>74576.81</v>
      </c>
      <c r="I12" s="386">
        <f>(H12/($H$9)*100)</f>
        <v>54.222221737511923</v>
      </c>
      <c r="J12" s="387"/>
      <c r="K12" s="386">
        <f>GEOMEAN(K15:K25,K28:K39,K42:K43,K46:K47,K50:K57,K60:K62,K65:K67,K70:K74,K77,K80:K82,K85:K89,K92:K93,K96:K97,K100:K103)</f>
        <v>17.064130316312802</v>
      </c>
      <c r="L12" s="387"/>
      <c r="M12" s="387"/>
      <c r="N12" s="386">
        <f>((N14*$I$14)+(N31*I31)+(N38*I38)+(N43*I43)+(N53*I53)+(N66*I66)+(N72*I72)+(N77*I77)+(N83*I83)+(N87*I87)+(N91*I91)+(N96*I96)+(N101*I101)+(N109*I109)+(N112*I112)+(N115*I115))/$I$12</f>
        <v>0</v>
      </c>
      <c r="O12" s="365"/>
    </row>
    <row r="13" spans="1:15" s="140" customFormat="1" ht="21" x14ac:dyDescent="0.4">
      <c r="A13" s="381"/>
      <c r="B13" s="422"/>
      <c r="C13" s="383"/>
      <c r="D13" s="381"/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365"/>
    </row>
    <row r="14" spans="1:15" s="140" customFormat="1" ht="21" x14ac:dyDescent="0.4">
      <c r="A14" s="381" t="str">
        <f>[1]Hoja1!B6300</f>
        <v>0901</v>
      </c>
      <c r="B14" s="362" t="str">
        <f>[1]Hoja1!C6300</f>
        <v>2-4-D</v>
      </c>
      <c r="C14" s="389" t="str">
        <f>[1]Hoja1!D6300</f>
        <v/>
      </c>
      <c r="D14" s="390"/>
      <c r="E14" s="391"/>
      <c r="F14" s="386">
        <f>GEOMEAN(F15:F25)</f>
        <v>16.139307074416564</v>
      </c>
      <c r="G14" s="386">
        <f>SUM(G15:G25)</f>
        <v>1153</v>
      </c>
      <c r="H14" s="386">
        <f>SUM(H15:H25)</f>
        <v>18645.09</v>
      </c>
      <c r="I14" s="386">
        <f>(H14/($H$12)*100)</f>
        <v>25.001190048220085</v>
      </c>
      <c r="K14" s="386">
        <f>GEOMEAN(K15:K25)</f>
        <v>16.457248166125016</v>
      </c>
      <c r="L14" s="392"/>
      <c r="M14" s="392"/>
      <c r="N14" s="392"/>
      <c r="O14" s="365"/>
    </row>
    <row r="15" spans="1:15" s="140" customFormat="1" ht="21" x14ac:dyDescent="0.4">
      <c r="A15" s="381" t="str">
        <f>[1]Hoja1!B6301</f>
        <v/>
      </c>
      <c r="B15" s="381" t="str">
        <f>[1]Hoja1!C6301</f>
        <v>0702</v>
      </c>
      <c r="C15" s="465" t="str">
        <f>[1]Hoja1!D6301</f>
        <v>47732</v>
      </c>
      <c r="D15" s="381">
        <f>[1]Hoja1!E6301</f>
        <v>280211</v>
      </c>
      <c r="E15" s="381">
        <f>[1]Hoja1!F6301</f>
        <v>45</v>
      </c>
      <c r="F15" s="393">
        <v>15</v>
      </c>
      <c r="G15" s="381">
        <f>[1]Hoja1!H6301</f>
        <v>1</v>
      </c>
      <c r="H15" s="381">
        <f t="shared" ref="H15:H25" si="0">F15*G15</f>
        <v>15</v>
      </c>
      <c r="I15" s="392"/>
      <c r="K15" s="381">
        <v>15</v>
      </c>
      <c r="L15" s="392"/>
      <c r="M15" s="392"/>
      <c r="N15" s="392"/>
      <c r="O15" s="365"/>
    </row>
    <row r="16" spans="1:15" s="140" customFormat="1" ht="21" x14ac:dyDescent="0.4">
      <c r="A16" s="381" t="str">
        <f>[1]Hoja1!B6302</f>
        <v/>
      </c>
      <c r="B16" s="381" t="str">
        <f>[1]Hoja1!C6302</f>
        <v>0706</v>
      </c>
      <c r="C16" s="465" t="str">
        <f>[1]Hoja1!D6302</f>
        <v>47732</v>
      </c>
      <c r="D16" s="381">
        <f>[1]Hoja1!E6302</f>
        <v>280211</v>
      </c>
      <c r="E16" s="381">
        <f>[1]Hoja1!F6302</f>
        <v>45</v>
      </c>
      <c r="F16" s="393">
        <f>[1]Hoja1!G6302</f>
        <v>15.5</v>
      </c>
      <c r="G16" s="381">
        <f>[1]Hoja1!H6302</f>
        <v>100</v>
      </c>
      <c r="H16" s="381">
        <f t="shared" si="0"/>
        <v>1550</v>
      </c>
      <c r="I16" s="392"/>
      <c r="K16" s="381">
        <f>[1]Hoja1!I6302</f>
        <v>15.5</v>
      </c>
      <c r="L16" s="392"/>
      <c r="M16" s="392"/>
      <c r="N16" s="392"/>
      <c r="O16" s="365"/>
    </row>
    <row r="17" spans="1:15" s="140" customFormat="1" ht="21" x14ac:dyDescent="0.4">
      <c r="A17" s="381" t="str">
        <f>[1]Hoja1!B6303</f>
        <v/>
      </c>
      <c r="B17" s="381" t="str">
        <f>[1]Hoja1!C6303</f>
        <v>0707</v>
      </c>
      <c r="C17" s="465" t="str">
        <f>[1]Hoja1!D6303</f>
        <v>47732</v>
      </c>
      <c r="D17" s="381">
        <f>[1]Hoja1!E6303</f>
        <v>280211</v>
      </c>
      <c r="E17" s="381">
        <f>[1]Hoja1!F6303</f>
        <v>45</v>
      </c>
      <c r="F17" s="393">
        <f>[1]Hoja1!G6303</f>
        <v>16.5</v>
      </c>
      <c r="G17" s="381">
        <f>[1]Hoja1!H6303</f>
        <v>500</v>
      </c>
      <c r="H17" s="381">
        <f t="shared" si="0"/>
        <v>8250</v>
      </c>
      <c r="I17" s="392"/>
      <c r="K17" s="381">
        <f>[1]Hoja1!I6303</f>
        <v>16.5</v>
      </c>
      <c r="L17" s="392"/>
      <c r="M17" s="392"/>
      <c r="N17" s="392"/>
      <c r="O17" s="365"/>
    </row>
    <row r="18" spans="1:15" s="140" customFormat="1" ht="21" x14ac:dyDescent="0.4">
      <c r="A18" s="381" t="str">
        <f>[1]Hoja1!B6304</f>
        <v/>
      </c>
      <c r="B18" s="381" t="str">
        <f>[1]Hoja1!C6304</f>
        <v>0709</v>
      </c>
      <c r="C18" s="465" t="str">
        <f>[1]Hoja1!D6304</f>
        <v>47732</v>
      </c>
      <c r="D18" s="381">
        <f>[1]Hoja1!E6304</f>
        <v>280211</v>
      </c>
      <c r="E18" s="381">
        <f>[1]Hoja1!F6304</f>
        <v>45</v>
      </c>
      <c r="F18" s="393">
        <f>[1]Hoja1!G6304</f>
        <v>15.25</v>
      </c>
      <c r="G18" s="381">
        <f>[1]Hoja1!H6304</f>
        <v>195</v>
      </c>
      <c r="H18" s="381">
        <f t="shared" si="0"/>
        <v>2973.75</v>
      </c>
      <c r="I18" s="392"/>
      <c r="K18" s="381">
        <f>[1]Hoja1!I6304</f>
        <v>15.25</v>
      </c>
      <c r="L18" s="392"/>
      <c r="M18" s="392"/>
      <c r="N18" s="392"/>
      <c r="O18" s="365"/>
    </row>
    <row r="19" spans="1:15" s="140" customFormat="1" ht="21" x14ac:dyDescent="0.4">
      <c r="A19" s="381" t="str">
        <f>[1]Hoja1!B6305</f>
        <v/>
      </c>
      <c r="B19" s="381" t="str">
        <f>[1]Hoja1!C6305</f>
        <v>0719</v>
      </c>
      <c r="C19" s="465" t="str">
        <f>[1]Hoja1!D6305</f>
        <v>47732</v>
      </c>
      <c r="D19" s="381">
        <f>[1]Hoja1!E6305</f>
        <v>280211</v>
      </c>
      <c r="E19" s="381">
        <f>[1]Hoja1!F6305</f>
        <v>45</v>
      </c>
      <c r="F19" s="393">
        <f>[1]Hoja1!G6305</f>
        <v>15.5</v>
      </c>
      <c r="G19" s="381">
        <v>55</v>
      </c>
      <c r="H19" s="381">
        <f t="shared" si="0"/>
        <v>852.5</v>
      </c>
      <c r="I19" s="392"/>
      <c r="K19" s="381">
        <f>[1]Hoja1!I6305</f>
        <v>17</v>
      </c>
      <c r="L19" s="392"/>
      <c r="M19" s="392"/>
      <c r="N19" s="392"/>
      <c r="O19" s="365"/>
    </row>
    <row r="20" spans="1:15" s="140" customFormat="1" ht="21" x14ac:dyDescent="0.4">
      <c r="A20" s="381" t="str">
        <f>[1]Hoja1!B6306</f>
        <v/>
      </c>
      <c r="B20" s="381" t="str">
        <f>[1]Hoja1!C6306</f>
        <v>0720</v>
      </c>
      <c r="C20" s="465" t="str">
        <f>[1]Hoja1!D6306</f>
        <v>47732</v>
      </c>
      <c r="D20" s="381">
        <f>[1]Hoja1!E6306</f>
        <v>280211</v>
      </c>
      <c r="E20" s="381">
        <f>[1]Hoja1!F6306</f>
        <v>45</v>
      </c>
      <c r="F20" s="393">
        <f>[1]Hoja1!G6306</f>
        <v>16.32</v>
      </c>
      <c r="G20" s="381">
        <v>56</v>
      </c>
      <c r="H20" s="381">
        <f t="shared" si="0"/>
        <v>913.92000000000007</v>
      </c>
      <c r="I20" s="392"/>
      <c r="K20" s="381">
        <f>[1]Hoja1!I6306</f>
        <v>16.32</v>
      </c>
      <c r="L20" s="392"/>
      <c r="M20" s="392"/>
      <c r="N20" s="392"/>
      <c r="O20" s="365"/>
    </row>
    <row r="21" spans="1:15" s="140" customFormat="1" ht="21" x14ac:dyDescent="0.4">
      <c r="A21" s="381" t="str">
        <f>[1]Hoja1!B6307</f>
        <v/>
      </c>
      <c r="B21" s="381" t="str">
        <f>[1]Hoja1!C6307</f>
        <v>0733</v>
      </c>
      <c r="C21" s="465" t="str">
        <f>[1]Hoja1!D6307</f>
        <v>47732</v>
      </c>
      <c r="D21" s="381">
        <f>[1]Hoja1!E6307</f>
        <v>280211</v>
      </c>
      <c r="E21" s="381">
        <f>[1]Hoja1!F6307</f>
        <v>45</v>
      </c>
      <c r="F21" s="393">
        <f>[1]Hoja1!G6307</f>
        <v>16.32</v>
      </c>
      <c r="G21" s="381">
        <v>106</v>
      </c>
      <c r="H21" s="381">
        <f t="shared" si="0"/>
        <v>1729.92</v>
      </c>
      <c r="I21" s="392"/>
      <c r="K21" s="381">
        <f>[1]Hoja1!I6307</f>
        <v>16.32</v>
      </c>
      <c r="L21" s="392"/>
      <c r="M21" s="392"/>
      <c r="N21" s="392"/>
      <c r="O21" s="365"/>
    </row>
    <row r="22" spans="1:15" s="140" customFormat="1" ht="21" x14ac:dyDescent="0.4">
      <c r="A22" s="381" t="str">
        <f>[1]Hoja1!B6308</f>
        <v/>
      </c>
      <c r="B22" s="381" t="str">
        <f>[1]Hoja1!C6308</f>
        <v>0736</v>
      </c>
      <c r="C22" s="465" t="str">
        <f>[1]Hoja1!D6308</f>
        <v>47732</v>
      </c>
      <c r="D22" s="381">
        <f>[1]Hoja1!E6308</f>
        <v>280211</v>
      </c>
      <c r="E22" s="381">
        <f>[1]Hoja1!F6308</f>
        <v>45</v>
      </c>
      <c r="F22" s="393">
        <f>[1]Hoja1!G6308</f>
        <v>16.5</v>
      </c>
      <c r="G22" s="381">
        <f>[1]Hoja1!H6308</f>
        <v>40</v>
      </c>
      <c r="H22" s="381">
        <f t="shared" si="0"/>
        <v>660</v>
      </c>
      <c r="I22" s="392"/>
      <c r="K22" s="381">
        <f>[1]Hoja1!I6308</f>
        <v>16.5</v>
      </c>
      <c r="L22" s="392"/>
      <c r="M22" s="392"/>
      <c r="N22" s="392"/>
      <c r="O22" s="365"/>
    </row>
    <row r="23" spans="1:15" s="314" customFormat="1" ht="21" x14ac:dyDescent="0.4">
      <c r="A23" s="381" t="str">
        <f>[1]Hoja1!B6309</f>
        <v/>
      </c>
      <c r="B23" s="381" t="str">
        <f>[1]Hoja1!C6309</f>
        <v>0738</v>
      </c>
      <c r="C23" s="465" t="str">
        <f>[1]Hoja1!D6309</f>
        <v>47732</v>
      </c>
      <c r="D23" s="381">
        <f>[1]Hoja1!E6309</f>
        <v>280211</v>
      </c>
      <c r="E23" s="381">
        <f>[1]Hoja1!F6309</f>
        <v>45</v>
      </c>
      <c r="F23" s="393">
        <f>[1]Hoja1!G6309</f>
        <v>18.5</v>
      </c>
      <c r="G23" s="381">
        <f>[1]Hoja1!H6309</f>
        <v>40</v>
      </c>
      <c r="H23" s="381">
        <f t="shared" si="0"/>
        <v>740</v>
      </c>
      <c r="I23" s="392"/>
      <c r="K23" s="381">
        <f>[1]Hoja1!I6309</f>
        <v>18.5</v>
      </c>
      <c r="L23" s="392"/>
      <c r="M23" s="392"/>
      <c r="N23" s="392"/>
      <c r="O23" s="365"/>
    </row>
    <row r="24" spans="1:15" s="314" customFormat="1" ht="21" x14ac:dyDescent="0.4">
      <c r="A24" s="381" t="str">
        <f>[1]Hoja1!B6311</f>
        <v/>
      </c>
      <c r="B24" s="381" t="str">
        <f>[1]Hoja1!C6311</f>
        <v>0742</v>
      </c>
      <c r="C24" s="465" t="str">
        <f>[1]Hoja1!D6311</f>
        <v>47732</v>
      </c>
      <c r="D24" s="381">
        <f>[1]Hoja1!E6311</f>
        <v>280211</v>
      </c>
      <c r="E24" s="381">
        <f>[1]Hoja1!F6311</f>
        <v>45</v>
      </c>
      <c r="F24" s="393">
        <f>[1]Hoja1!G6311</f>
        <v>15</v>
      </c>
      <c r="G24" s="381">
        <f>[1]Hoja1!H6311</f>
        <v>36</v>
      </c>
      <c r="H24" s="381">
        <f t="shared" si="0"/>
        <v>540</v>
      </c>
      <c r="I24" s="392"/>
      <c r="K24" s="381">
        <f>[1]Hoja1!I6311</f>
        <v>16.95</v>
      </c>
      <c r="L24" s="392"/>
      <c r="M24" s="392"/>
      <c r="N24" s="392"/>
      <c r="O24" s="365"/>
    </row>
    <row r="25" spans="1:15" s="314" customFormat="1" ht="21" x14ac:dyDescent="0.4">
      <c r="A25" s="381" t="str">
        <f>[1]Hoja1!B6312</f>
        <v/>
      </c>
      <c r="B25" s="381" t="str">
        <f>[1]Hoja1!C6312</f>
        <v>0747</v>
      </c>
      <c r="C25" s="465" t="str">
        <f>[1]Hoja1!D6312</f>
        <v>47732</v>
      </c>
      <c r="D25" s="381">
        <f>[1]Hoja1!E6312</f>
        <v>280211</v>
      </c>
      <c r="E25" s="381">
        <f>[1]Hoja1!F6312</f>
        <v>45</v>
      </c>
      <c r="F25" s="393">
        <f>[1]Hoja1!G6312</f>
        <v>17.5</v>
      </c>
      <c r="G25" s="381">
        <v>24</v>
      </c>
      <c r="H25" s="381">
        <f t="shared" si="0"/>
        <v>420</v>
      </c>
      <c r="I25" s="392"/>
      <c r="K25" s="381">
        <f>[1]Hoja1!I6312</f>
        <v>17.5</v>
      </c>
      <c r="L25" s="392"/>
      <c r="M25" s="392"/>
      <c r="N25" s="392"/>
      <c r="O25" s="365"/>
    </row>
    <row r="26" spans="1:15" s="314" customFormat="1" ht="21" x14ac:dyDescent="0.4">
      <c r="A26" s="315" t="s">
        <v>18</v>
      </c>
      <c r="B26" s="365"/>
      <c r="C26" s="365"/>
      <c r="D26" s="365"/>
      <c r="E26" s="365"/>
      <c r="F26" s="366"/>
      <c r="G26" s="365"/>
      <c r="H26" s="365"/>
      <c r="I26" s="367"/>
      <c r="J26" s="367"/>
      <c r="K26" s="366"/>
      <c r="L26" s="367"/>
      <c r="M26" s="367"/>
      <c r="N26" s="367"/>
      <c r="O26" s="365"/>
    </row>
    <row r="27" spans="1:15" s="314" customFormat="1" ht="21" x14ac:dyDescent="0.4">
      <c r="A27" s="465" t="str">
        <f>[1]Hoja1!B6313</f>
        <v>0902</v>
      </c>
      <c r="B27" s="467" t="str">
        <f>[1]Hoja1!C6313</f>
        <v>Tordón</v>
      </c>
      <c r="C27" s="381" t="str">
        <f>[1]Hoja1!D6313</f>
        <v/>
      </c>
      <c r="D27" s="381"/>
      <c r="E27" s="381"/>
      <c r="F27" s="386">
        <f>GEOMEAN(F28:F39)</f>
        <v>46.22354748853671</v>
      </c>
      <c r="G27" s="386">
        <f>SUM(G28:G39)</f>
        <v>558</v>
      </c>
      <c r="H27" s="386">
        <f>SUM(H28:H39)</f>
        <v>25545</v>
      </c>
      <c r="I27" s="386">
        <f>(H27/($H$12)*100)</f>
        <v>34.253275247359063</v>
      </c>
      <c r="J27" s="367"/>
      <c r="K27" s="386">
        <f>GEOMEAN(K28:K39)</f>
        <v>46.405582472222477</v>
      </c>
      <c r="L27" s="367"/>
      <c r="M27" s="367"/>
      <c r="N27" s="367"/>
      <c r="O27" s="365"/>
    </row>
    <row r="28" spans="1:15" s="314" customFormat="1" ht="21" x14ac:dyDescent="0.4">
      <c r="A28" s="315" t="s">
        <v>18</v>
      </c>
      <c r="B28" s="381" t="str">
        <f>[1]Hoja1!C6314</f>
        <v>0706</v>
      </c>
      <c r="C28" s="465" t="str">
        <f>[1]Hoja1!D6314</f>
        <v>47732</v>
      </c>
      <c r="D28" s="465">
        <f>[1]Hoja1!E6314</f>
        <v>280211</v>
      </c>
      <c r="E28" s="465">
        <f>[1]Hoja1!F6314</f>
        <v>45</v>
      </c>
      <c r="F28" s="393">
        <f>[1]Hoja1!G6314</f>
        <v>45</v>
      </c>
      <c r="G28" s="381">
        <f>[1]Hoja1!H6314</f>
        <v>100</v>
      </c>
      <c r="H28" s="381">
        <f t="shared" ref="H28:H39" si="1">F28*G28</f>
        <v>4500</v>
      </c>
      <c r="I28" s="367"/>
      <c r="J28" s="367"/>
      <c r="K28" s="381">
        <f>[1]Hoja1!I6314</f>
        <v>45</v>
      </c>
      <c r="L28" s="367"/>
      <c r="M28" s="367"/>
      <c r="N28" s="367"/>
      <c r="O28" s="365"/>
    </row>
    <row r="29" spans="1:15" s="314" customFormat="1" ht="21" x14ac:dyDescent="0.4">
      <c r="A29" s="315" t="s">
        <v>18</v>
      </c>
      <c r="B29" s="381" t="str">
        <f>[1]Hoja1!C6315</f>
        <v>0707</v>
      </c>
      <c r="C29" s="465" t="str">
        <f>[1]Hoja1!D6315</f>
        <v>47732</v>
      </c>
      <c r="D29" s="465">
        <f>[1]Hoja1!E6315</f>
        <v>280211</v>
      </c>
      <c r="E29" s="465">
        <f>[1]Hoja1!F6315</f>
        <v>45</v>
      </c>
      <c r="F29" s="393">
        <f>[1]Hoja1!G6315</f>
        <v>46</v>
      </c>
      <c r="G29" s="381">
        <f>[1]Hoja1!H6315</f>
        <v>120</v>
      </c>
      <c r="H29" s="381">
        <f t="shared" si="1"/>
        <v>5520</v>
      </c>
      <c r="I29" s="367"/>
      <c r="J29" s="367"/>
      <c r="K29" s="381">
        <f>[1]Hoja1!I6315</f>
        <v>44</v>
      </c>
      <c r="L29" s="367"/>
      <c r="M29" s="367"/>
      <c r="N29" s="367"/>
      <c r="O29" s="365"/>
    </row>
    <row r="30" spans="1:15" s="141" customFormat="1" ht="21" x14ac:dyDescent="0.4">
      <c r="B30" s="381" t="str">
        <f>[1]Hoja1!C6316</f>
        <v>0720</v>
      </c>
      <c r="C30" s="465" t="str">
        <f>[1]Hoja1!D6316</f>
        <v>47732</v>
      </c>
      <c r="D30" s="465">
        <f>[1]Hoja1!E6316</f>
        <v>280211</v>
      </c>
      <c r="E30" s="465">
        <f>[1]Hoja1!F6316</f>
        <v>45</v>
      </c>
      <c r="F30" s="393">
        <f>[1]Hoja1!G6316</f>
        <v>45.4</v>
      </c>
      <c r="G30" s="381">
        <v>121</v>
      </c>
      <c r="H30" s="381">
        <f t="shared" si="1"/>
        <v>5493.4</v>
      </c>
      <c r="I30" s="367"/>
      <c r="J30" s="367"/>
      <c r="K30" s="381">
        <f>[1]Hoja1!I6316</f>
        <v>45.4</v>
      </c>
      <c r="L30" s="367"/>
      <c r="M30" s="367"/>
      <c r="N30" s="367"/>
      <c r="O30" s="365"/>
    </row>
    <row r="31" spans="1:15" s="141" customFormat="1" ht="21" x14ac:dyDescent="0.4">
      <c r="B31" s="495" t="str">
        <f>[1]Hoja1!C6317</f>
        <v>0730</v>
      </c>
      <c r="C31" s="536" t="str">
        <f>[1]Hoja1!D6317</f>
        <v>47732</v>
      </c>
      <c r="D31" s="476">
        <f>[1]Hoja1!E6317</f>
        <v>280211</v>
      </c>
      <c r="E31" s="477">
        <f>[1]Hoja1!F6317</f>
        <v>45</v>
      </c>
      <c r="F31" s="468">
        <v>41</v>
      </c>
      <c r="G31" s="468">
        <v>40</v>
      </c>
      <c r="H31" s="381">
        <f t="shared" si="1"/>
        <v>1640</v>
      </c>
      <c r="I31" s="367"/>
      <c r="J31" s="367"/>
      <c r="K31" s="468">
        <v>41</v>
      </c>
      <c r="L31" s="367"/>
      <c r="M31" s="367"/>
      <c r="N31" s="367"/>
      <c r="O31" s="365"/>
    </row>
    <row r="32" spans="1:15" s="141" customFormat="1" ht="21" x14ac:dyDescent="0.4">
      <c r="A32" s="316" t="s">
        <v>18</v>
      </c>
      <c r="B32" s="381" t="str">
        <f>[1]Hoja1!C6318</f>
        <v>0731</v>
      </c>
      <c r="C32" s="465" t="str">
        <f>[1]Hoja1!D6318</f>
        <v>47732</v>
      </c>
      <c r="D32" s="465">
        <f>[1]Hoja1!E6318</f>
        <v>280211</v>
      </c>
      <c r="E32" s="465">
        <f>[1]Hoja1!F6318</f>
        <v>45</v>
      </c>
      <c r="F32" s="393">
        <v>47.5</v>
      </c>
      <c r="G32" s="381">
        <f>[1]Hoja1!H6318</f>
        <v>18</v>
      </c>
      <c r="H32" s="381">
        <f t="shared" si="1"/>
        <v>855</v>
      </c>
      <c r="I32" s="367"/>
      <c r="J32" s="367"/>
      <c r="K32" s="381">
        <v>47.5</v>
      </c>
      <c r="L32" s="367"/>
      <c r="M32" s="367"/>
      <c r="N32" s="367"/>
      <c r="O32" s="365"/>
    </row>
    <row r="33" spans="1:15" s="141" customFormat="1" ht="21" x14ac:dyDescent="0.4">
      <c r="A33" s="316" t="s">
        <v>18</v>
      </c>
      <c r="B33" s="381" t="str">
        <f>[1]Hoja1!C6319</f>
        <v>0733</v>
      </c>
      <c r="C33" s="465" t="str">
        <f>[1]Hoja1!D6319</f>
        <v>47732</v>
      </c>
      <c r="D33" s="465">
        <f>[1]Hoja1!E6319</f>
        <v>280211</v>
      </c>
      <c r="E33" s="465">
        <f>[1]Hoja1!F6319</f>
        <v>45</v>
      </c>
      <c r="F33" s="393">
        <f>[1]Hoja1!G6319</f>
        <v>45.4</v>
      </c>
      <c r="G33" s="381">
        <v>24</v>
      </c>
      <c r="H33" s="381">
        <f t="shared" si="1"/>
        <v>1089.5999999999999</v>
      </c>
      <c r="I33" s="367"/>
      <c r="J33" s="367"/>
      <c r="K33" s="381">
        <f>[1]Hoja1!I6319</f>
        <v>45.4</v>
      </c>
      <c r="L33" s="367"/>
      <c r="M33" s="367"/>
      <c r="N33" s="367"/>
      <c r="O33" s="365"/>
    </row>
    <row r="34" spans="1:15" s="141" customFormat="1" ht="21" x14ac:dyDescent="0.4">
      <c r="A34" s="316" t="s">
        <v>18</v>
      </c>
      <c r="B34" s="381" t="str">
        <f>[1]Hoja1!C6320</f>
        <v>0736</v>
      </c>
      <c r="C34" s="465" t="str">
        <f>[1]Hoja1!D6320</f>
        <v>47732</v>
      </c>
      <c r="D34" s="465">
        <f>[1]Hoja1!E6320</f>
        <v>280211</v>
      </c>
      <c r="E34" s="465">
        <f>[1]Hoja1!F6320</f>
        <v>45</v>
      </c>
      <c r="F34" s="393">
        <f>[1]Hoja1!G6320</f>
        <v>48.5</v>
      </c>
      <c r="G34" s="381">
        <f>[1]Hoja1!H6320</f>
        <v>30</v>
      </c>
      <c r="H34" s="381">
        <f t="shared" si="1"/>
        <v>1455</v>
      </c>
      <c r="I34" s="367"/>
      <c r="J34" s="367"/>
      <c r="K34" s="381">
        <f>[1]Hoja1!I6320</f>
        <v>48.95</v>
      </c>
      <c r="L34" s="367"/>
      <c r="M34" s="367"/>
      <c r="N34" s="367"/>
      <c r="O34" s="365"/>
    </row>
    <row r="35" spans="1:15" s="141" customFormat="1" ht="21" x14ac:dyDescent="0.4">
      <c r="A35" s="316" t="s">
        <v>18</v>
      </c>
      <c r="B35" s="381" t="str">
        <f>[1]Hoja1!C6321</f>
        <v>0742</v>
      </c>
      <c r="C35" s="465" t="str">
        <f>[1]Hoja1!D6321</f>
        <v>47732</v>
      </c>
      <c r="D35" s="465">
        <f>[1]Hoja1!E6321</f>
        <v>280211</v>
      </c>
      <c r="E35" s="465">
        <f>[1]Hoja1!F6321</f>
        <v>45</v>
      </c>
      <c r="F35" s="393">
        <f>[1]Hoja1!G6321</f>
        <v>46</v>
      </c>
      <c r="G35" s="381">
        <f>[1]Hoja1!H6321</f>
        <v>24</v>
      </c>
      <c r="H35" s="381">
        <f t="shared" si="1"/>
        <v>1104</v>
      </c>
      <c r="I35" s="367"/>
      <c r="J35" s="367"/>
      <c r="K35" s="381">
        <f>[1]Hoja1!I6321</f>
        <v>49.95</v>
      </c>
      <c r="L35" s="367"/>
      <c r="M35" s="367"/>
      <c r="N35" s="367"/>
      <c r="O35" s="365"/>
    </row>
    <row r="36" spans="1:15" s="141" customFormat="1" ht="21" x14ac:dyDescent="0.4">
      <c r="A36" s="316" t="s">
        <v>18</v>
      </c>
      <c r="B36" s="381" t="str">
        <f>[1]Hoja1!C6322</f>
        <v>0744</v>
      </c>
      <c r="C36" s="465" t="str">
        <f>[1]Hoja1!D6322</f>
        <v>47732</v>
      </c>
      <c r="D36" s="465">
        <f>[1]Hoja1!E6322</f>
        <v>280211</v>
      </c>
      <c r="E36" s="465">
        <f>[1]Hoja1!F6322</f>
        <v>45</v>
      </c>
      <c r="F36" s="393">
        <f>[1]Hoja1!G6322</f>
        <v>49.5</v>
      </c>
      <c r="G36" s="381">
        <f>[1]Hoja1!H6322</f>
        <v>24</v>
      </c>
      <c r="H36" s="381">
        <f t="shared" si="1"/>
        <v>1188</v>
      </c>
      <c r="I36" s="367"/>
      <c r="J36" s="367"/>
      <c r="K36" s="381">
        <f>[1]Hoja1!I6322</f>
        <v>49.5</v>
      </c>
      <c r="L36" s="367"/>
      <c r="M36" s="367"/>
      <c r="N36" s="367"/>
      <c r="O36" s="365"/>
    </row>
    <row r="37" spans="1:15" s="141" customFormat="1" ht="21" x14ac:dyDescent="0.4">
      <c r="B37" s="381" t="str">
        <f>[1]Hoja1!C6323</f>
        <v>0745</v>
      </c>
      <c r="C37" s="465" t="str">
        <f>[1]Hoja1!D6323</f>
        <v>47732</v>
      </c>
      <c r="D37" s="465">
        <f>[1]Hoja1!E6323</f>
        <v>280211</v>
      </c>
      <c r="E37" s="465">
        <f>[1]Hoja1!F6323</f>
        <v>45</v>
      </c>
      <c r="F37" s="393">
        <f>[1]Hoja1!G6323</f>
        <v>48</v>
      </c>
      <c r="G37" s="381">
        <v>25</v>
      </c>
      <c r="H37" s="381">
        <f t="shared" si="1"/>
        <v>1200</v>
      </c>
      <c r="I37" s="367"/>
      <c r="J37" s="367"/>
      <c r="K37" s="381">
        <f>[1]Hoja1!I6323</f>
        <v>48</v>
      </c>
      <c r="L37" s="367"/>
      <c r="M37" s="367"/>
      <c r="N37" s="367"/>
      <c r="O37" s="365"/>
    </row>
    <row r="38" spans="1:15" s="316" customFormat="1" ht="21" x14ac:dyDescent="0.4">
      <c r="B38" s="495" t="str">
        <f>[1]Hoja1!C6324</f>
        <v>0747</v>
      </c>
      <c r="C38" s="536" t="str">
        <f>[1]Hoja1!D6324</f>
        <v>47732</v>
      </c>
      <c r="D38" s="476">
        <f>[1]Hoja1!E6324</f>
        <v>280211</v>
      </c>
      <c r="E38" s="477">
        <f>[1]Hoja1!F6324</f>
        <v>45</v>
      </c>
      <c r="F38" s="468">
        <f>[1]Hoja1!G6324</f>
        <v>45</v>
      </c>
      <c r="G38" s="468">
        <v>12</v>
      </c>
      <c r="H38" s="381">
        <f t="shared" si="1"/>
        <v>540</v>
      </c>
      <c r="I38" s="367"/>
      <c r="J38" s="367"/>
      <c r="K38" s="468">
        <f>[1]Hoja1!I6324</f>
        <v>45</v>
      </c>
      <c r="L38" s="367"/>
      <c r="M38" s="367"/>
      <c r="N38" s="367"/>
      <c r="O38" s="365"/>
    </row>
    <row r="39" spans="1:15" s="316" customFormat="1" ht="21" x14ac:dyDescent="0.4">
      <c r="A39" s="317" t="s">
        <v>18</v>
      </c>
      <c r="B39" s="381" t="str">
        <f>[1]Hoja1!C6325</f>
        <v>0748</v>
      </c>
      <c r="C39" s="465" t="str">
        <f>[1]Hoja1!D6325</f>
        <v>47732</v>
      </c>
      <c r="D39" s="465">
        <f>[1]Hoja1!E6325</f>
        <v>280211</v>
      </c>
      <c r="E39" s="465">
        <f>[1]Hoja1!F6325</f>
        <v>45</v>
      </c>
      <c r="F39" s="393">
        <f>[1]Hoja1!G6325</f>
        <v>48</v>
      </c>
      <c r="G39" s="381">
        <f>[1]Hoja1!H6325</f>
        <v>20</v>
      </c>
      <c r="H39" s="381">
        <f t="shared" si="1"/>
        <v>960</v>
      </c>
      <c r="I39" s="367"/>
      <c r="J39" s="367"/>
      <c r="K39" s="381">
        <f>[1]Hoja1!I6325</f>
        <v>48</v>
      </c>
      <c r="L39" s="367"/>
      <c r="M39" s="367"/>
      <c r="N39" s="367"/>
      <c r="O39" s="365"/>
    </row>
    <row r="40" spans="1:15" s="316" customFormat="1" ht="21" x14ac:dyDescent="0.4">
      <c r="A40" s="317" t="s">
        <v>18</v>
      </c>
      <c r="B40" s="365"/>
      <c r="C40" s="365"/>
      <c r="D40" s="365"/>
      <c r="E40" s="365"/>
      <c r="F40" s="366"/>
      <c r="G40" s="365"/>
      <c r="H40" s="365"/>
      <c r="I40" s="367"/>
      <c r="J40" s="367"/>
      <c r="K40" s="366"/>
      <c r="L40" s="367"/>
      <c r="M40" s="367"/>
      <c r="N40" s="367"/>
      <c r="O40" s="365"/>
    </row>
    <row r="41" spans="1:15" s="316" customFormat="1" ht="21" x14ac:dyDescent="0.4">
      <c r="A41" s="465" t="str">
        <f>[1]Hoja1!B6326</f>
        <v>0903</v>
      </c>
      <c r="B41" s="467" t="str">
        <f>[1]Hoja1!C6326</f>
        <v>Ferquat</v>
      </c>
      <c r="C41" s="381" t="str">
        <f>[1]Hoja1!D6326</f>
        <v/>
      </c>
      <c r="D41" s="381"/>
      <c r="E41" s="381"/>
      <c r="F41" s="386">
        <f>GEOMEAN(F42:F43)</f>
        <v>19.710403344427025</v>
      </c>
      <c r="G41" s="386">
        <f>SUM(G42:G43)</f>
        <v>200</v>
      </c>
      <c r="H41" s="386">
        <f>SUM(H42:H43)</f>
        <v>3950</v>
      </c>
      <c r="I41" s="386">
        <f>(H41/($H$12)*100)</f>
        <v>5.2965526414980744</v>
      </c>
      <c r="J41" s="367"/>
      <c r="K41" s="386">
        <f>GEOMEAN(K42:K43)</f>
        <v>20.493901531919196</v>
      </c>
      <c r="L41" s="367"/>
      <c r="M41" s="367"/>
      <c r="N41" s="367"/>
      <c r="O41" s="365"/>
    </row>
    <row r="42" spans="1:15" s="316" customFormat="1" ht="21" x14ac:dyDescent="0.4">
      <c r="B42" s="381" t="str">
        <f>[1]Hoja1!C6327</f>
        <v>0706</v>
      </c>
      <c r="C42" s="465" t="str">
        <f>[1]Hoja1!D6327</f>
        <v>47732</v>
      </c>
      <c r="D42" s="465">
        <f>[1]Hoja1!E6327</f>
        <v>280211</v>
      </c>
      <c r="E42" s="465">
        <f>[1]Hoja1!F6327</f>
        <v>45</v>
      </c>
      <c r="F42" s="393">
        <f>[1]Hoja1!G6327</f>
        <v>21</v>
      </c>
      <c r="G42" s="381">
        <f>[1]Hoja1!H6327</f>
        <v>100</v>
      </c>
      <c r="H42" s="381">
        <f t="shared" ref="H42:H43" si="2">F42*G42</f>
        <v>2100</v>
      </c>
      <c r="I42" s="367"/>
      <c r="J42" s="367"/>
      <c r="K42" s="381">
        <f>[1]Hoja1!I6327</f>
        <v>21</v>
      </c>
      <c r="L42" s="367"/>
      <c r="M42" s="367"/>
      <c r="N42" s="367"/>
      <c r="O42" s="365"/>
    </row>
    <row r="43" spans="1:15" s="143" customFormat="1" ht="21" x14ac:dyDescent="0.4">
      <c r="B43" s="495" t="str">
        <f>[1]Hoja1!C6328</f>
        <v>0719</v>
      </c>
      <c r="C43" s="536" t="str">
        <f>[1]Hoja1!D6328</f>
        <v>47732</v>
      </c>
      <c r="D43" s="476">
        <f>[1]Hoja1!E6328</f>
        <v>280211</v>
      </c>
      <c r="E43" s="477">
        <f>[1]Hoja1!F6328</f>
        <v>45</v>
      </c>
      <c r="F43" s="468">
        <f>[1]Hoja1!G6328</f>
        <v>18.5</v>
      </c>
      <c r="G43" s="468">
        <v>100</v>
      </c>
      <c r="H43" s="381">
        <f t="shared" si="2"/>
        <v>1850</v>
      </c>
      <c r="I43" s="367"/>
      <c r="J43" s="367"/>
      <c r="K43" s="468">
        <f>[1]Hoja1!I6328</f>
        <v>20</v>
      </c>
      <c r="L43" s="367"/>
      <c r="M43" s="367"/>
      <c r="N43" s="367"/>
      <c r="O43" s="365"/>
    </row>
    <row r="44" spans="1:15" s="317" customFormat="1" ht="21" x14ac:dyDescent="0.4">
      <c r="A44" s="318" t="s">
        <v>18</v>
      </c>
      <c r="B44" s="365"/>
      <c r="C44" s="365"/>
      <c r="D44" s="365"/>
      <c r="E44" s="365"/>
      <c r="F44" s="366"/>
      <c r="G44" s="365"/>
      <c r="H44" s="365"/>
      <c r="I44" s="367"/>
      <c r="J44" s="367"/>
      <c r="K44" s="366"/>
      <c r="L44" s="367"/>
      <c r="M44" s="367"/>
      <c r="N44" s="367"/>
      <c r="O44" s="365"/>
    </row>
    <row r="45" spans="1:15" s="317" customFormat="1" ht="21" x14ac:dyDescent="0.4">
      <c r="A45" s="465" t="str">
        <f>[1]Hoja1!B6329</f>
        <v>0905</v>
      </c>
      <c r="B45" s="467" t="str">
        <f>[1]Hoja1!C6329</f>
        <v>Propanil</v>
      </c>
      <c r="C45" s="381" t="str">
        <f>[1]Hoja1!D6329</f>
        <v/>
      </c>
      <c r="D45" s="381"/>
      <c r="E45" s="381"/>
      <c r="F45" s="386">
        <f>GEOMEAN(F46:F47)</f>
        <v>30.724582991474431</v>
      </c>
      <c r="G45" s="386">
        <f>SUM(G46:G47)</f>
        <v>66</v>
      </c>
      <c r="H45" s="386">
        <f>SUM(H46:H47)</f>
        <v>2022</v>
      </c>
      <c r="I45" s="386">
        <f>(H45/($H$12)*100)</f>
        <v>2.7112985926858499</v>
      </c>
      <c r="J45" s="367"/>
      <c r="K45" s="386">
        <f>GEOMEAN(K46:K47)</f>
        <v>31.749015732775085</v>
      </c>
      <c r="L45" s="367"/>
      <c r="M45" s="367"/>
      <c r="N45" s="367"/>
      <c r="O45" s="365"/>
    </row>
    <row r="46" spans="1:15" s="317" customFormat="1" ht="21" x14ac:dyDescent="0.4">
      <c r="A46" s="318" t="s">
        <v>18</v>
      </c>
      <c r="B46" s="381" t="str">
        <f>[1]Hoja1!C6330</f>
        <v>0706</v>
      </c>
      <c r="C46" s="465" t="str">
        <f>[1]Hoja1!D6330</f>
        <v>47732</v>
      </c>
      <c r="D46" s="381">
        <f>[1]Hoja1!E6330</f>
        <v>280211</v>
      </c>
      <c r="E46" s="381">
        <f>[1]Hoja1!F6330</f>
        <v>45</v>
      </c>
      <c r="F46" s="393">
        <f>[1]Hoja1!G6330</f>
        <v>32</v>
      </c>
      <c r="G46" s="381">
        <f>[1]Hoja1!H6330</f>
        <v>30</v>
      </c>
      <c r="H46" s="381">
        <f>F46*G46</f>
        <v>960</v>
      </c>
      <c r="I46" s="392"/>
      <c r="J46" s="367"/>
      <c r="K46" s="381">
        <f>[1]Hoja1!I6330</f>
        <v>32</v>
      </c>
      <c r="L46" s="367"/>
      <c r="M46" s="367"/>
      <c r="N46" s="367"/>
      <c r="O46" s="365"/>
    </row>
    <row r="47" spans="1:15" s="317" customFormat="1" ht="21" x14ac:dyDescent="0.4">
      <c r="A47" s="318" t="s">
        <v>18</v>
      </c>
      <c r="B47" s="381" t="str">
        <f>[1]Hoja1!C6331</f>
        <v>0742</v>
      </c>
      <c r="C47" s="465" t="str">
        <f>[1]Hoja1!D6331</f>
        <v>47732</v>
      </c>
      <c r="D47" s="381">
        <f>[1]Hoja1!E6331</f>
        <v>280211</v>
      </c>
      <c r="E47" s="381">
        <f>[1]Hoja1!F6331</f>
        <v>45</v>
      </c>
      <c r="F47" s="393">
        <f>[1]Hoja1!G6331</f>
        <v>29.5</v>
      </c>
      <c r="G47" s="381">
        <f>[1]Hoja1!H6331</f>
        <v>36</v>
      </c>
      <c r="H47" s="381">
        <f t="shared" ref="H47" si="3">F47*G47</f>
        <v>1062</v>
      </c>
      <c r="I47" s="392"/>
      <c r="J47" s="367"/>
      <c r="K47" s="381">
        <f>[1]Hoja1!I6331</f>
        <v>31.5</v>
      </c>
      <c r="L47" s="367"/>
      <c r="M47" s="367"/>
      <c r="N47" s="367"/>
      <c r="O47" s="365"/>
    </row>
    <row r="48" spans="1:15" s="317" customFormat="1" ht="21" x14ac:dyDescent="0.4">
      <c r="A48" s="318" t="s">
        <v>18</v>
      </c>
      <c r="B48" s="365"/>
      <c r="C48" s="365"/>
      <c r="D48" s="365"/>
      <c r="E48" s="365"/>
      <c r="F48" s="366"/>
      <c r="G48" s="365"/>
      <c r="H48" s="365"/>
      <c r="I48" s="367"/>
      <c r="J48" s="367"/>
      <c r="K48" s="366"/>
      <c r="L48" s="367"/>
      <c r="M48" s="367"/>
      <c r="N48" s="367"/>
      <c r="O48" s="365"/>
    </row>
    <row r="49" spans="1:15" s="141" customFormat="1" ht="21" x14ac:dyDescent="0.4">
      <c r="A49" s="465" t="str">
        <f>[1]Hoja1!B6332</f>
        <v>0906</v>
      </c>
      <c r="B49" s="467" t="str">
        <f>[1]Hoja1!C6332</f>
        <v>Paraquat</v>
      </c>
      <c r="C49" s="381" t="str">
        <f>[1]Hoja1!D6332</f>
        <v/>
      </c>
      <c r="D49" s="381"/>
      <c r="E49" s="381"/>
      <c r="F49" s="386">
        <f>GEOMEAN(F50:F57)</f>
        <v>19.488790547477127</v>
      </c>
      <c r="G49" s="386">
        <f>SUM(G50:G57)</f>
        <v>516</v>
      </c>
      <c r="H49" s="386">
        <f>SUM(H50:H57)</f>
        <v>9952.58</v>
      </c>
      <c r="I49" s="386">
        <f>(H49/($H$12)*100)</f>
        <v>13.345408579423012</v>
      </c>
      <c r="J49" s="367"/>
      <c r="K49" s="386">
        <f>GEOMEAN(K50:K57)</f>
        <v>19.781504483926522</v>
      </c>
      <c r="L49" s="367"/>
      <c r="M49" s="367"/>
      <c r="N49" s="367"/>
      <c r="O49" s="365"/>
    </row>
    <row r="50" spans="1:15" s="141" customFormat="1" ht="21" x14ac:dyDescent="0.4">
      <c r="A50" s="318" t="s">
        <v>18</v>
      </c>
      <c r="B50" s="381" t="str">
        <f>[1]Hoja1!C6333</f>
        <v>0719</v>
      </c>
      <c r="C50" s="465" t="str">
        <f>[1]Hoja1!D6333</f>
        <v>47732</v>
      </c>
      <c r="D50" s="465">
        <f>[1]Hoja1!E6333</f>
        <v>280211</v>
      </c>
      <c r="E50" s="381">
        <f>[1]Hoja1!F6333</f>
        <v>45</v>
      </c>
      <c r="F50" s="393">
        <f>[1]Hoja1!G6333</f>
        <v>18</v>
      </c>
      <c r="G50" s="381">
        <v>120</v>
      </c>
      <c r="H50" s="381">
        <f t="shared" ref="H50:H57" si="4">F50*G50</f>
        <v>2160</v>
      </c>
      <c r="I50" s="367"/>
      <c r="J50" s="367"/>
      <c r="K50" s="381">
        <f>[1]Hoja1!I6333</f>
        <v>19.5</v>
      </c>
      <c r="L50" s="367"/>
      <c r="M50" s="367"/>
      <c r="N50" s="367"/>
      <c r="O50" s="365"/>
    </row>
    <row r="51" spans="1:15" s="141" customFormat="1" ht="21" x14ac:dyDescent="0.4">
      <c r="A51" s="318" t="s">
        <v>18</v>
      </c>
      <c r="B51" s="381" t="str">
        <f>[1]Hoja1!C6334</f>
        <v>0720</v>
      </c>
      <c r="C51" s="465" t="str">
        <f>[1]Hoja1!D6334</f>
        <v>47732</v>
      </c>
      <c r="D51" s="465">
        <f>[1]Hoja1!E6334</f>
        <v>280211</v>
      </c>
      <c r="E51" s="381">
        <f>[1]Hoja1!F6334</f>
        <v>45</v>
      </c>
      <c r="F51" s="393">
        <f>[1]Hoja1!G6334</f>
        <v>21.98</v>
      </c>
      <c r="G51" s="381">
        <v>121</v>
      </c>
      <c r="H51" s="381">
        <f t="shared" si="4"/>
        <v>2659.58</v>
      </c>
      <c r="I51" s="367"/>
      <c r="J51" s="367"/>
      <c r="K51" s="381">
        <f>[1]Hoja1!I6334</f>
        <v>21.98</v>
      </c>
      <c r="L51" s="367"/>
      <c r="M51" s="367"/>
      <c r="N51" s="367"/>
      <c r="O51" s="365"/>
    </row>
    <row r="52" spans="1:15" s="141" customFormat="1" ht="21" x14ac:dyDescent="0.4">
      <c r="B52" s="381" t="str">
        <f>[1]Hoja1!C6335</f>
        <v>0730</v>
      </c>
      <c r="C52" s="465" t="str">
        <f>[1]Hoja1!D6335</f>
        <v>47732</v>
      </c>
      <c r="D52" s="465">
        <f>[1]Hoja1!E6335</f>
        <v>280211</v>
      </c>
      <c r="E52" s="381">
        <f>[1]Hoja1!F6335</f>
        <v>45</v>
      </c>
      <c r="F52" s="393">
        <v>15.5</v>
      </c>
      <c r="G52" s="381">
        <v>60</v>
      </c>
      <c r="H52" s="381">
        <f t="shared" si="4"/>
        <v>930</v>
      </c>
      <c r="I52" s="367"/>
      <c r="J52" s="367"/>
      <c r="K52" s="381">
        <v>15.5</v>
      </c>
      <c r="L52" s="367"/>
      <c r="M52" s="367"/>
      <c r="N52" s="367"/>
      <c r="O52" s="365"/>
    </row>
    <row r="53" spans="1:15" s="144" customFormat="1" ht="21" x14ac:dyDescent="0.4">
      <c r="B53" s="495" t="str">
        <f>[1]Hoja1!C6336</f>
        <v>0731</v>
      </c>
      <c r="C53" s="536" t="str">
        <f>[1]Hoja1!D6336</f>
        <v>47732</v>
      </c>
      <c r="D53" s="476">
        <f>[1]Hoja1!E6336</f>
        <v>280211</v>
      </c>
      <c r="E53" s="477">
        <f>[1]Hoja1!F6336</f>
        <v>45</v>
      </c>
      <c r="F53" s="468">
        <f>[1]Hoja1!G6336</f>
        <v>18.75</v>
      </c>
      <c r="G53" s="468">
        <f>[1]Hoja1!H6336</f>
        <v>24</v>
      </c>
      <c r="H53" s="381">
        <f t="shared" si="4"/>
        <v>450</v>
      </c>
      <c r="I53" s="367"/>
      <c r="J53" s="367"/>
      <c r="K53" s="468">
        <f>[1]Hoja1!I6336</f>
        <v>19.5</v>
      </c>
      <c r="L53" s="367"/>
      <c r="M53" s="367"/>
      <c r="N53" s="367"/>
      <c r="O53" s="365"/>
    </row>
    <row r="54" spans="1:15" s="144" customFormat="1" ht="21" x14ac:dyDescent="0.4">
      <c r="A54" s="319" t="s">
        <v>18</v>
      </c>
      <c r="B54" s="381" t="str">
        <f>[1]Hoja1!C6337</f>
        <v>0736</v>
      </c>
      <c r="C54" s="465" t="str">
        <f>[1]Hoja1!D6337</f>
        <v>47732</v>
      </c>
      <c r="D54" s="465">
        <f>[1]Hoja1!E6337</f>
        <v>280211</v>
      </c>
      <c r="E54" s="381">
        <f>[1]Hoja1!F6337</f>
        <v>45</v>
      </c>
      <c r="F54" s="393">
        <f>[1]Hoja1!G6337</f>
        <v>21</v>
      </c>
      <c r="G54" s="381">
        <f>[1]Hoja1!H6337</f>
        <v>50</v>
      </c>
      <c r="H54" s="381">
        <f t="shared" si="4"/>
        <v>1050</v>
      </c>
      <c r="I54" s="367"/>
      <c r="J54" s="367"/>
      <c r="K54" s="381">
        <f>[1]Hoja1!I6337</f>
        <v>21</v>
      </c>
      <c r="L54" s="367"/>
      <c r="M54" s="367"/>
      <c r="N54" s="367"/>
      <c r="O54" s="365"/>
    </row>
    <row r="55" spans="1:15" s="144" customFormat="1" ht="21" x14ac:dyDescent="0.4">
      <c r="A55" s="319" t="s">
        <v>18</v>
      </c>
      <c r="B55" s="381" t="str">
        <f>[1]Hoja1!C6338</f>
        <v>0740</v>
      </c>
      <c r="C55" s="465" t="str">
        <f>[1]Hoja1!D6338</f>
        <v>47732</v>
      </c>
      <c r="D55" s="465">
        <f>[1]Hoja1!E6338</f>
        <v>280211</v>
      </c>
      <c r="E55" s="381">
        <f>[1]Hoja1!F6338</f>
        <v>45</v>
      </c>
      <c r="F55" s="393">
        <v>18</v>
      </c>
      <c r="G55" s="381">
        <v>100</v>
      </c>
      <c r="H55" s="381">
        <f t="shared" si="4"/>
        <v>1800</v>
      </c>
      <c r="I55" s="367"/>
      <c r="J55" s="367"/>
      <c r="K55" s="381">
        <v>18</v>
      </c>
      <c r="L55" s="367"/>
      <c r="M55" s="367"/>
      <c r="N55" s="367"/>
      <c r="O55" s="365"/>
    </row>
    <row r="56" spans="1:15" s="144" customFormat="1" ht="21" x14ac:dyDescent="0.4">
      <c r="A56" s="319" t="s">
        <v>18</v>
      </c>
      <c r="B56" s="381" t="str">
        <f>[1]Hoja1!C6339</f>
        <v>0744</v>
      </c>
      <c r="C56" s="465" t="str">
        <f>[1]Hoja1!D6339</f>
        <v>47732</v>
      </c>
      <c r="D56" s="465">
        <f>[1]Hoja1!E6339</f>
        <v>280211</v>
      </c>
      <c r="E56" s="381">
        <f>[1]Hoja1!F6339</f>
        <v>45</v>
      </c>
      <c r="F56" s="393">
        <f>[1]Hoja1!G6339</f>
        <v>19.95</v>
      </c>
      <c r="G56" s="381">
        <f>[1]Hoja1!H6339</f>
        <v>20</v>
      </c>
      <c r="H56" s="381">
        <f t="shared" si="4"/>
        <v>399</v>
      </c>
      <c r="I56" s="367"/>
      <c r="J56" s="367"/>
      <c r="K56" s="381">
        <f>[1]Hoja1!I6339</f>
        <v>19.95</v>
      </c>
      <c r="L56" s="367"/>
      <c r="M56" s="367"/>
      <c r="N56" s="367"/>
      <c r="O56" s="365"/>
    </row>
    <row r="57" spans="1:15" s="144" customFormat="1" ht="21" x14ac:dyDescent="0.4">
      <c r="A57" s="319" t="s">
        <v>18</v>
      </c>
      <c r="B57" s="381" t="str">
        <f>[1]Hoja1!C6340</f>
        <v>0745</v>
      </c>
      <c r="C57" s="465" t="str">
        <f>[1]Hoja1!D6340</f>
        <v>47732</v>
      </c>
      <c r="D57" s="465">
        <f>[1]Hoja1!E6340</f>
        <v>280211</v>
      </c>
      <c r="E57" s="381">
        <f>[1]Hoja1!F6340</f>
        <v>45</v>
      </c>
      <c r="F57" s="393">
        <f>[1]Hoja1!G6340</f>
        <v>24</v>
      </c>
      <c r="G57" s="381">
        <v>21</v>
      </c>
      <c r="H57" s="381">
        <f t="shared" si="4"/>
        <v>504</v>
      </c>
      <c r="I57" s="367"/>
      <c r="J57" s="367"/>
      <c r="K57" s="381">
        <f>[1]Hoja1!I6340</f>
        <v>24</v>
      </c>
      <c r="L57" s="367"/>
      <c r="M57" s="367"/>
      <c r="N57" s="367"/>
      <c r="O57" s="365"/>
    </row>
    <row r="58" spans="1:15" s="144" customFormat="1" ht="21" x14ac:dyDescent="0.4">
      <c r="A58" s="319" t="s">
        <v>18</v>
      </c>
      <c r="B58" s="365"/>
      <c r="C58" s="365"/>
      <c r="D58" s="365"/>
      <c r="E58" s="365"/>
      <c r="F58" s="366"/>
      <c r="G58" s="365"/>
      <c r="H58" s="365"/>
      <c r="I58" s="367"/>
      <c r="J58" s="367"/>
      <c r="K58" s="366"/>
      <c r="L58" s="367"/>
      <c r="M58" s="367"/>
      <c r="N58" s="367"/>
      <c r="O58" s="365"/>
    </row>
    <row r="59" spans="1:15" s="144" customFormat="1" ht="21" x14ac:dyDescent="0.4">
      <c r="A59" s="465" t="str">
        <f>[1]Hoja1!B6341</f>
        <v>0907</v>
      </c>
      <c r="B59" s="467" t="str">
        <f>[1]Hoja1!C6341</f>
        <v>Roundup</v>
      </c>
      <c r="C59" s="381" t="str">
        <f>[1]Hoja1!D6341</f>
        <v/>
      </c>
      <c r="D59" s="381"/>
      <c r="E59" s="381"/>
      <c r="F59" s="386">
        <f>GEOMEAN(F60:F62)</f>
        <v>23.275668263842046</v>
      </c>
      <c r="G59" s="386">
        <f>SUM(G60:G62)</f>
        <v>98</v>
      </c>
      <c r="H59" s="386">
        <f>SUM(H60:H62)</f>
        <v>2209</v>
      </c>
      <c r="I59" s="386">
        <f>(H59/($H$12)*100)</f>
        <v>2.9620467810301889</v>
      </c>
      <c r="J59" s="367"/>
      <c r="K59" s="386">
        <f>GEOMEAN(K60:K62)</f>
        <v>23.275668263842046</v>
      </c>
      <c r="L59" s="367"/>
      <c r="M59" s="367"/>
      <c r="N59" s="367"/>
      <c r="O59" s="365"/>
    </row>
    <row r="60" spans="1:15" s="318" customFormat="1" ht="21" x14ac:dyDescent="0.4">
      <c r="A60" s="319" t="s">
        <v>18</v>
      </c>
      <c r="B60" s="381" t="str">
        <f>[1]Hoja1!C6342</f>
        <v>0706</v>
      </c>
      <c r="C60" s="465" t="str">
        <f>[1]Hoja1!D6342</f>
        <v>47732</v>
      </c>
      <c r="D60" s="381">
        <f>[1]Hoja1!E6342</f>
        <v>280211</v>
      </c>
      <c r="E60" s="381">
        <f>[1]Hoja1!F6342</f>
        <v>45</v>
      </c>
      <c r="F60" s="393">
        <f>[1]Hoja1!G6342</f>
        <v>23</v>
      </c>
      <c r="G60" s="381">
        <f>[1]Hoja1!H6342</f>
        <v>20</v>
      </c>
      <c r="H60" s="381">
        <f>F60*G60</f>
        <v>460</v>
      </c>
      <c r="I60" s="367"/>
      <c r="J60" s="367"/>
      <c r="K60" s="381">
        <f>[1]Hoja1!I6342</f>
        <v>23</v>
      </c>
      <c r="L60" s="367"/>
      <c r="M60" s="367"/>
      <c r="N60" s="367"/>
      <c r="O60" s="365"/>
    </row>
    <row r="61" spans="1:15" s="318" customFormat="1" ht="21" x14ac:dyDescent="0.4">
      <c r="A61" s="319" t="s">
        <v>18</v>
      </c>
      <c r="B61" s="381" t="str">
        <f>[1]Hoja1!C6343</f>
        <v>0707</v>
      </c>
      <c r="C61" s="465" t="str">
        <f>[1]Hoja1!D6343</f>
        <v>47732</v>
      </c>
      <c r="D61" s="381">
        <f>[1]Hoja1!E6343</f>
        <v>280211</v>
      </c>
      <c r="E61" s="381">
        <f>[1]Hoja1!F6343</f>
        <v>45</v>
      </c>
      <c r="F61" s="393">
        <f>[1]Hoja1!G6343</f>
        <v>21.5</v>
      </c>
      <c r="G61" s="381">
        <f>[1]Hoja1!H6343</f>
        <v>60</v>
      </c>
      <c r="H61" s="381">
        <f t="shared" ref="H61:H62" si="5">F61*G61</f>
        <v>1290</v>
      </c>
      <c r="I61" s="367"/>
      <c r="J61" s="367"/>
      <c r="K61" s="381">
        <f>[1]Hoja1!I6343</f>
        <v>21.5</v>
      </c>
      <c r="L61" s="367"/>
      <c r="M61" s="367"/>
      <c r="N61" s="367"/>
      <c r="O61" s="365"/>
    </row>
    <row r="62" spans="1:15" s="318" customFormat="1" ht="21" x14ac:dyDescent="0.4">
      <c r="A62" s="319" t="s">
        <v>18</v>
      </c>
      <c r="B62" s="381" t="str">
        <f>[1]Hoja1!C6344</f>
        <v>0731</v>
      </c>
      <c r="C62" s="465" t="str">
        <f>[1]Hoja1!D6344</f>
        <v>47732</v>
      </c>
      <c r="D62" s="381">
        <f>[1]Hoja1!E6344</f>
        <v>280211</v>
      </c>
      <c r="E62" s="381">
        <f>[1]Hoja1!F6344</f>
        <v>45</v>
      </c>
      <c r="F62" s="393">
        <f>[1]Hoja1!G6344</f>
        <v>25.5</v>
      </c>
      <c r="G62" s="381">
        <f>[1]Hoja1!H6344</f>
        <v>18</v>
      </c>
      <c r="H62" s="381">
        <f t="shared" si="5"/>
        <v>459</v>
      </c>
      <c r="I62" s="367"/>
      <c r="J62" s="367"/>
      <c r="K62" s="381">
        <f>[1]Hoja1!I6344</f>
        <v>25.5</v>
      </c>
      <c r="L62" s="367"/>
      <c r="M62" s="367"/>
      <c r="N62" s="367"/>
      <c r="O62" s="365"/>
    </row>
    <row r="63" spans="1:15" s="318" customFormat="1" ht="21" x14ac:dyDescent="0.4">
      <c r="A63" s="319" t="s">
        <v>18</v>
      </c>
      <c r="B63" s="381"/>
      <c r="C63" s="381"/>
      <c r="D63" s="381"/>
      <c r="E63" s="381"/>
      <c r="F63" s="393"/>
      <c r="G63" s="381"/>
      <c r="H63" s="381"/>
      <c r="I63" s="367"/>
      <c r="J63" s="367"/>
      <c r="K63" s="366"/>
      <c r="L63" s="367"/>
      <c r="M63" s="367"/>
      <c r="N63" s="367"/>
      <c r="O63" s="365"/>
    </row>
    <row r="64" spans="1:15" s="318" customFormat="1" ht="21" x14ac:dyDescent="0.4">
      <c r="A64" s="465" t="str">
        <f>[1]Hoja1!B6345</f>
        <v>0909</v>
      </c>
      <c r="B64" s="467" t="str">
        <f>[1]Hoja1!C6345</f>
        <v>Gramoxone</v>
      </c>
      <c r="C64" s="381" t="str">
        <f>[1]Hoja1!D6345</f>
        <v/>
      </c>
      <c r="D64" s="381"/>
      <c r="E64" s="381"/>
      <c r="F64" s="386">
        <f>GEOMEAN(F65:F67)</f>
        <v>6.4188632123138358</v>
      </c>
      <c r="G64" s="386">
        <f>SUM(G65:G67)</f>
        <v>576</v>
      </c>
      <c r="H64" s="386">
        <f>SUM(H65:H67)</f>
        <v>3739</v>
      </c>
      <c r="I64" s="386">
        <f>(H64/($H$12)*100)</f>
        <v>5.0136228674838739</v>
      </c>
      <c r="J64" s="367"/>
      <c r="K64" s="386">
        <f>GEOMEAN(K65:K67)</f>
        <v>6.8896382316829872</v>
      </c>
      <c r="L64" s="367"/>
      <c r="M64" s="367"/>
      <c r="N64" s="367"/>
      <c r="O64" s="365"/>
    </row>
    <row r="65" spans="1:15" s="144" customFormat="1" ht="21" x14ac:dyDescent="0.4">
      <c r="B65" s="381" t="str">
        <f>[1]Hoja1!C6346</f>
        <v>0719</v>
      </c>
      <c r="C65" s="465" t="str">
        <f>[1]Hoja1!D6346</f>
        <v>47732</v>
      </c>
      <c r="D65" s="465">
        <f>[1]Hoja1!E6346</f>
        <v>280211</v>
      </c>
      <c r="E65" s="381">
        <f>[1]Hoja1!F6346</f>
        <v>4</v>
      </c>
      <c r="F65" s="393">
        <f>[1]Hoja1!G6346</f>
        <v>5.25</v>
      </c>
      <c r="G65" s="381">
        <v>40</v>
      </c>
      <c r="H65" s="381">
        <f t="shared" ref="H65:H67" si="6">F65*G65</f>
        <v>210</v>
      </c>
      <c r="I65" s="367"/>
      <c r="J65" s="367"/>
      <c r="K65" s="381">
        <f>[1]Hoja1!I6346</f>
        <v>5.75</v>
      </c>
      <c r="L65" s="367"/>
      <c r="M65" s="367"/>
      <c r="N65" s="367"/>
      <c r="O65" s="365"/>
    </row>
    <row r="66" spans="1:15" s="145" customFormat="1" ht="21" x14ac:dyDescent="0.4">
      <c r="B66" s="495" t="str">
        <f>[1]Hoja1!C6347</f>
        <v>0730</v>
      </c>
      <c r="C66" s="536" t="str">
        <f>[1]Hoja1!D6347</f>
        <v>47732</v>
      </c>
      <c r="D66" s="476">
        <f>[1]Hoja1!E6347</f>
        <v>280211</v>
      </c>
      <c r="E66" s="477">
        <f>[1]Hoja1!F6347</f>
        <v>4</v>
      </c>
      <c r="F66" s="468">
        <f>[1]Hoja1!G6347</f>
        <v>6.5</v>
      </c>
      <c r="G66" s="468">
        <v>500</v>
      </c>
      <c r="H66" s="381">
        <f t="shared" si="6"/>
        <v>3250</v>
      </c>
      <c r="I66" s="367"/>
      <c r="J66" s="367"/>
      <c r="K66" s="468">
        <f>[1]Hoja1!I6347</f>
        <v>6.5</v>
      </c>
      <c r="L66" s="367"/>
      <c r="M66" s="367"/>
      <c r="N66" s="367"/>
      <c r="O66" s="365"/>
    </row>
    <row r="67" spans="1:15" s="144" customFormat="1" ht="21" x14ac:dyDescent="0.4">
      <c r="A67" s="320" t="s">
        <v>18</v>
      </c>
      <c r="B67" s="381" t="str">
        <f>[1]Hoja1!C6348</f>
        <v>0731</v>
      </c>
      <c r="C67" s="465" t="str">
        <f>[1]Hoja1!D6348</f>
        <v>47732</v>
      </c>
      <c r="D67" s="465">
        <f>[1]Hoja1!E6348</f>
        <v>280211</v>
      </c>
      <c r="E67" s="381">
        <f>[1]Hoja1!F6348</f>
        <v>4</v>
      </c>
      <c r="F67" s="393">
        <f>[1]Hoja1!G6348</f>
        <v>7.75</v>
      </c>
      <c r="G67" s="381">
        <f>[1]Hoja1!H6348</f>
        <v>36</v>
      </c>
      <c r="H67" s="381">
        <f t="shared" si="6"/>
        <v>279</v>
      </c>
      <c r="I67" s="367"/>
      <c r="J67" s="367"/>
      <c r="K67" s="381">
        <f>[1]Hoja1!I6348</f>
        <v>8.75</v>
      </c>
      <c r="L67" s="367"/>
      <c r="M67" s="367"/>
      <c r="N67" s="367"/>
      <c r="O67" s="365"/>
    </row>
    <row r="68" spans="1:15" s="144" customFormat="1" ht="21" x14ac:dyDescent="0.4">
      <c r="A68" s="320" t="s">
        <v>18</v>
      </c>
      <c r="B68" s="365"/>
      <c r="C68" s="365"/>
      <c r="D68" s="365"/>
      <c r="E68" s="365"/>
      <c r="F68" s="366"/>
      <c r="G68" s="365"/>
      <c r="H68" s="365"/>
      <c r="I68" s="367"/>
      <c r="J68" s="367"/>
      <c r="K68" s="366"/>
      <c r="L68" s="367"/>
      <c r="M68" s="367"/>
      <c r="N68" s="367"/>
      <c r="O68" s="365"/>
    </row>
    <row r="69" spans="1:15" s="144" customFormat="1" ht="21" x14ac:dyDescent="0.4">
      <c r="A69" s="465" t="str">
        <f>[1]Hoja1!B6349</f>
        <v>0910</v>
      </c>
      <c r="B69" s="467" t="str">
        <f>[1]Hoja1!C6349</f>
        <v>Gesaprim</v>
      </c>
      <c r="C69" s="381" t="str">
        <f>[1]Hoja1!D6349</f>
        <v/>
      </c>
      <c r="D69" s="381"/>
      <c r="E69" s="381"/>
      <c r="F69" s="386">
        <f>GEOMEAN(F70:F74)</f>
        <v>6.6553491829177416</v>
      </c>
      <c r="G69" s="386">
        <f>SUM(G70:G72)</f>
        <v>284</v>
      </c>
      <c r="H69" s="386">
        <f>SUM(H70:H72)</f>
        <v>1866.4</v>
      </c>
      <c r="I69" s="386">
        <f>(H69/($H$12)*100)</f>
        <v>2.5026546455929131</v>
      </c>
      <c r="J69" s="367"/>
      <c r="K69" s="386">
        <f>GEOMEAN(K70:K74)</f>
        <v>6.7118383261273111</v>
      </c>
      <c r="L69" s="367"/>
      <c r="M69" s="367"/>
      <c r="N69" s="367"/>
      <c r="O69" s="365"/>
    </row>
    <row r="70" spans="1:15" s="144" customFormat="1" ht="21" x14ac:dyDescent="0.4">
      <c r="A70" s="320" t="s">
        <v>18</v>
      </c>
      <c r="B70" s="381" t="str">
        <f>[1]Hoja1!C6350</f>
        <v>0706</v>
      </c>
      <c r="C70" s="465" t="str">
        <f>[1]Hoja1!D6350</f>
        <v>47732</v>
      </c>
      <c r="D70" s="465">
        <f>[1]Hoja1!E6350</f>
        <v>280211</v>
      </c>
      <c r="E70" s="381">
        <f>[1]Hoja1!F6350</f>
        <v>4</v>
      </c>
      <c r="F70" s="393">
        <f>[1]Hoja1!G6350</f>
        <v>6.5</v>
      </c>
      <c r="G70" s="381">
        <f>[1]Hoja1!H6350</f>
        <v>200</v>
      </c>
      <c r="H70" s="381">
        <f t="shared" ref="H70:H74" si="7">F70*G70</f>
        <v>1300</v>
      </c>
      <c r="I70" s="367"/>
      <c r="J70" s="367"/>
      <c r="K70" s="381">
        <f>[1]Hoja1!I6350</f>
        <v>6.5</v>
      </c>
      <c r="L70" s="367"/>
      <c r="M70" s="367"/>
      <c r="N70" s="367"/>
      <c r="O70" s="365"/>
    </row>
    <row r="71" spans="1:15" s="144" customFormat="1" ht="21" x14ac:dyDescent="0.4">
      <c r="B71" s="381" t="str">
        <f>[1]Hoja1!C6351</f>
        <v>0723</v>
      </c>
      <c r="C71" s="465" t="str">
        <f>[1]Hoja1!D6351</f>
        <v>47732</v>
      </c>
      <c r="D71" s="465">
        <f>[1]Hoja1!E6351</f>
        <v>280211</v>
      </c>
      <c r="E71" s="381">
        <f>[1]Hoja1!F6351</f>
        <v>4</v>
      </c>
      <c r="F71" s="393">
        <f>[1]Hoja1!G6351</f>
        <v>7.35</v>
      </c>
      <c r="G71" s="381">
        <f>[1]Hoja1!H6351</f>
        <v>24</v>
      </c>
      <c r="H71" s="381">
        <f t="shared" si="7"/>
        <v>176.39999999999998</v>
      </c>
      <c r="I71" s="367"/>
      <c r="J71" s="367"/>
      <c r="K71" s="381">
        <f>[1]Hoja1!I6351</f>
        <v>7.35</v>
      </c>
      <c r="L71" s="367"/>
      <c r="M71" s="367"/>
      <c r="N71" s="367"/>
      <c r="O71" s="365"/>
    </row>
    <row r="72" spans="1:15" s="146" customFormat="1" ht="21" x14ac:dyDescent="0.4">
      <c r="B72" s="495" t="str">
        <f>[1]Hoja1!C6352</f>
        <v>0730</v>
      </c>
      <c r="C72" s="536" t="str">
        <f>[1]Hoja1!D6352</f>
        <v>47732</v>
      </c>
      <c r="D72" s="476">
        <f>[1]Hoja1!E6352</f>
        <v>280211</v>
      </c>
      <c r="E72" s="477">
        <f>[1]Hoja1!F6352</f>
        <v>4</v>
      </c>
      <c r="F72" s="468">
        <f>[1]Hoja1!G6352</f>
        <v>6.5</v>
      </c>
      <c r="G72" s="468">
        <v>60</v>
      </c>
      <c r="H72" s="381">
        <f t="shared" si="7"/>
        <v>390</v>
      </c>
      <c r="I72" s="367"/>
      <c r="J72" s="367"/>
      <c r="K72" s="468">
        <f>[1]Hoja1!I6352</f>
        <v>6.5</v>
      </c>
      <c r="L72" s="367"/>
      <c r="M72" s="367"/>
      <c r="N72" s="367"/>
      <c r="O72" s="365"/>
    </row>
    <row r="73" spans="1:15" s="144" customFormat="1" ht="21" x14ac:dyDescent="0.4">
      <c r="A73" s="321" t="s">
        <v>18</v>
      </c>
      <c r="B73" s="381" t="str">
        <f>[1]Hoja1!C6353</f>
        <v>0731</v>
      </c>
      <c r="C73" s="465" t="str">
        <f>[1]Hoja1!D6353</f>
        <v>47732</v>
      </c>
      <c r="D73" s="465">
        <f>[1]Hoja1!E6353</f>
        <v>280211</v>
      </c>
      <c r="E73" s="381">
        <f>[1]Hoja1!F6353</f>
        <v>4</v>
      </c>
      <c r="F73" s="393">
        <f>[1]Hoja1!G6353</f>
        <v>6.95</v>
      </c>
      <c r="G73" s="381">
        <f>[1]Hoja1!H6353</f>
        <v>24</v>
      </c>
      <c r="H73" s="381">
        <f t="shared" si="7"/>
        <v>166.8</v>
      </c>
      <c r="I73" s="367"/>
      <c r="J73" s="367"/>
      <c r="K73" s="381">
        <f>[1]Hoja1!I6353</f>
        <v>7.25</v>
      </c>
      <c r="L73" s="367"/>
      <c r="M73" s="367"/>
      <c r="N73" s="367"/>
      <c r="O73" s="365"/>
    </row>
    <row r="74" spans="1:15" s="144" customFormat="1" ht="21" x14ac:dyDescent="0.4">
      <c r="A74" s="321" t="s">
        <v>18</v>
      </c>
      <c r="B74" s="381" t="str">
        <f>[1]Hoja1!C6354</f>
        <v>0739</v>
      </c>
      <c r="C74" s="465" t="str">
        <f>[1]Hoja1!D6354</f>
        <v>47732</v>
      </c>
      <c r="D74" s="465">
        <f>[1]Hoja1!E6354</f>
        <v>280211</v>
      </c>
      <c r="E74" s="381">
        <f>[1]Hoja1!F6354</f>
        <v>4</v>
      </c>
      <c r="F74" s="393">
        <f>[1]Hoja1!G6354</f>
        <v>6.05</v>
      </c>
      <c r="G74" s="381">
        <f>[1]Hoja1!H6354</f>
        <v>132</v>
      </c>
      <c r="H74" s="381">
        <f t="shared" si="7"/>
        <v>798.6</v>
      </c>
      <c r="I74" s="367"/>
      <c r="J74" s="367"/>
      <c r="K74" s="381">
        <f>[1]Hoja1!I6354</f>
        <v>6.05</v>
      </c>
      <c r="L74" s="367"/>
      <c r="M74" s="367"/>
      <c r="N74" s="367"/>
      <c r="O74" s="365"/>
    </row>
    <row r="75" spans="1:15" s="144" customFormat="1" ht="21" x14ac:dyDescent="0.4">
      <c r="A75" s="321" t="s">
        <v>18</v>
      </c>
      <c r="B75" s="365"/>
      <c r="C75" s="365"/>
      <c r="D75" s="365"/>
      <c r="E75" s="365"/>
      <c r="F75" s="366"/>
      <c r="G75" s="365"/>
      <c r="I75" s="367"/>
      <c r="J75" s="367"/>
      <c r="K75" s="365"/>
      <c r="L75" s="367"/>
      <c r="M75" s="367"/>
      <c r="N75" s="367"/>
      <c r="O75" s="365"/>
    </row>
    <row r="76" spans="1:15" s="144" customFormat="1" ht="21" x14ac:dyDescent="0.4">
      <c r="A76" s="539" t="str">
        <f>[1]Hoja1!B6357</f>
        <v>0916</v>
      </c>
      <c r="B76" s="467" t="str">
        <f>[1]Hoja1!C6357</f>
        <v>Clincher</v>
      </c>
      <c r="C76" s="381" t="str">
        <f>[1]Hoja1!D6357</f>
        <v/>
      </c>
      <c r="D76" s="381"/>
      <c r="E76" s="465"/>
      <c r="F76" s="386">
        <f>GEOMEAN(F77)</f>
        <v>50</v>
      </c>
      <c r="G76" s="386">
        <f>SUM(G77)</f>
        <v>20</v>
      </c>
      <c r="H76" s="386">
        <f>SUM(H77)</f>
        <v>1000</v>
      </c>
      <c r="I76" s="386">
        <f>(H76/($H$12)*100)</f>
        <v>1.3408994029109049</v>
      </c>
      <c r="J76" s="367"/>
      <c r="K76" s="386">
        <f>GEOMEAN(K77)</f>
        <v>50</v>
      </c>
      <c r="L76" s="367"/>
      <c r="M76" s="367"/>
      <c r="N76" s="367"/>
      <c r="O76" s="365"/>
    </row>
    <row r="77" spans="1:15" s="147" customFormat="1" ht="21" x14ac:dyDescent="0.4">
      <c r="B77" s="495" t="str">
        <f>[1]Hoja1!C6358</f>
        <v>0744</v>
      </c>
      <c r="C77" s="536" t="str">
        <f>[1]Hoja1!D6358</f>
        <v>47732</v>
      </c>
      <c r="D77" s="476">
        <f>[1]Hoja1!E6358</f>
        <v>280211</v>
      </c>
      <c r="E77" s="477">
        <f>[1]Hoja1!F6358</f>
        <v>4</v>
      </c>
      <c r="F77" s="468">
        <f>[1]Hoja1!G6358</f>
        <v>50</v>
      </c>
      <c r="G77" s="468">
        <f>[1]Hoja1!H6358</f>
        <v>20</v>
      </c>
      <c r="H77" s="381">
        <f t="shared" ref="H77" si="8">F77*G77</f>
        <v>1000</v>
      </c>
      <c r="I77" s="367"/>
      <c r="J77" s="367"/>
      <c r="K77" s="468">
        <f>[1]Hoja1!I6358</f>
        <v>50</v>
      </c>
      <c r="L77" s="367"/>
      <c r="M77" s="367"/>
      <c r="N77" s="367"/>
      <c r="O77" s="365"/>
    </row>
    <row r="78" spans="1:15" s="144" customFormat="1" ht="21" x14ac:dyDescent="0.4">
      <c r="A78" s="322" t="s">
        <v>18</v>
      </c>
      <c r="B78" s="365"/>
      <c r="C78" s="365"/>
      <c r="D78" s="365"/>
      <c r="E78" s="365"/>
      <c r="F78" s="366"/>
      <c r="G78" s="365"/>
      <c r="H78" s="365"/>
      <c r="I78" s="367"/>
      <c r="J78" s="367"/>
      <c r="K78" s="366"/>
      <c r="L78" s="367"/>
      <c r="M78" s="367"/>
      <c r="N78" s="367"/>
      <c r="O78" s="365"/>
    </row>
    <row r="79" spans="1:15" s="144" customFormat="1" ht="21" x14ac:dyDescent="0.4">
      <c r="A79" s="465" t="str">
        <f>[1]Hoja1!B6359</f>
        <v>0918</v>
      </c>
      <c r="B79" s="467" t="str">
        <f>[1]Hoja1!C6359</f>
        <v>Diuron 80 WP y 80 WG</v>
      </c>
      <c r="C79" s="381" t="str">
        <f>[1]Hoja1!D6359</f>
        <v/>
      </c>
      <c r="D79" s="381"/>
      <c r="E79" s="381"/>
      <c r="F79" s="386">
        <f>GEOMEAN(F80:F82)</f>
        <v>13.563939939281214</v>
      </c>
      <c r="G79" s="386">
        <f>SUM(G80:G82)</f>
        <v>94</v>
      </c>
      <c r="H79" s="386">
        <f>SUM(H80:H82)</f>
        <v>1187</v>
      </c>
      <c r="I79" s="386">
        <f>(H79/($H$12)*100)</f>
        <v>1.5916475912552444</v>
      </c>
      <c r="J79" s="392"/>
      <c r="K79" s="386">
        <f>GEOMEAN(K80:K82)</f>
        <v>13.779276463365974</v>
      </c>
      <c r="L79" s="367"/>
      <c r="M79" s="367"/>
      <c r="N79" s="367"/>
      <c r="O79" s="365"/>
    </row>
    <row r="80" spans="1:15" s="144" customFormat="1" ht="21" x14ac:dyDescent="0.4">
      <c r="A80" s="534" t="s">
        <v>18</v>
      </c>
      <c r="B80" s="381" t="str">
        <f>[1]Hoja1!C6360</f>
        <v>0706</v>
      </c>
      <c r="C80" s="465" t="str">
        <f>[1]Hoja1!D6360</f>
        <v>47732</v>
      </c>
      <c r="D80" s="381">
        <f>[1]Hoja1!E6360</f>
        <v>280211</v>
      </c>
      <c r="E80" s="381">
        <f>[1]Hoja1!F6360</f>
        <v>16</v>
      </c>
      <c r="F80" s="393">
        <f>[1]Hoja1!G6360</f>
        <v>11.5</v>
      </c>
      <c r="G80" s="381">
        <f>[1]Hoja1!H6360</f>
        <v>60</v>
      </c>
      <c r="H80" s="381">
        <f t="shared" ref="H80:H82" si="9">F80*G80</f>
        <v>690</v>
      </c>
      <c r="I80" s="392"/>
      <c r="J80" s="392"/>
      <c r="K80" s="381">
        <f>[1]Hoja1!I6360</f>
        <v>11.5</v>
      </c>
      <c r="L80" s="367"/>
      <c r="M80" s="367"/>
      <c r="N80" s="367"/>
      <c r="O80" s="365"/>
    </row>
    <row r="81" spans="1:15" s="144" customFormat="1" ht="21" x14ac:dyDescent="0.4">
      <c r="A81" s="534" t="s">
        <v>18</v>
      </c>
      <c r="B81" s="381" t="str">
        <f>[1]Hoja1!C6361</f>
        <v>0719</v>
      </c>
      <c r="C81" s="465" t="str">
        <f>[1]Hoja1!D6361</f>
        <v>47732</v>
      </c>
      <c r="D81" s="381">
        <f>[1]Hoja1!E6361</f>
        <v>280211</v>
      </c>
      <c r="E81" s="381">
        <f>[1]Hoja1!F6361</f>
        <v>16</v>
      </c>
      <c r="F81" s="393">
        <v>15.5</v>
      </c>
      <c r="G81" s="381">
        <v>14</v>
      </c>
      <c r="H81" s="381">
        <f t="shared" si="9"/>
        <v>217</v>
      </c>
      <c r="I81" s="392"/>
      <c r="J81" s="392"/>
      <c r="K81" s="381">
        <v>16.25</v>
      </c>
      <c r="L81" s="367"/>
      <c r="M81" s="367"/>
      <c r="N81" s="367"/>
      <c r="O81" s="365"/>
    </row>
    <row r="82" spans="1:15" s="322" customFormat="1" ht="21" x14ac:dyDescent="0.4">
      <c r="A82" s="534"/>
      <c r="B82" s="381" t="str">
        <f>[1]Hoja1!C6362</f>
        <v>0738</v>
      </c>
      <c r="C82" s="465" t="str">
        <f>[1]Hoja1!D6362</f>
        <v>47732</v>
      </c>
      <c r="D82" s="381">
        <f>[1]Hoja1!E6362</f>
        <v>280211</v>
      </c>
      <c r="E82" s="381">
        <f>[1]Hoja1!F6362</f>
        <v>16</v>
      </c>
      <c r="F82" s="393">
        <f>[1]Hoja1!G6362</f>
        <v>14</v>
      </c>
      <c r="G82" s="381">
        <f>[1]Hoja1!H6362</f>
        <v>20</v>
      </c>
      <c r="H82" s="381">
        <f t="shared" si="9"/>
        <v>280</v>
      </c>
      <c r="I82" s="392"/>
      <c r="J82" s="392"/>
      <c r="K82" s="381">
        <f>[1]Hoja1!I6362</f>
        <v>14</v>
      </c>
      <c r="L82" s="367"/>
      <c r="M82" s="367"/>
      <c r="N82" s="367"/>
      <c r="O82" s="365"/>
    </row>
    <row r="83" spans="1:15" s="322" customFormat="1" ht="21" x14ac:dyDescent="0.4">
      <c r="A83" s="534"/>
      <c r="B83" s="362"/>
      <c r="C83" s="424"/>
      <c r="D83" s="390"/>
      <c r="E83" s="391"/>
      <c r="F83" s="392"/>
      <c r="G83" s="392"/>
      <c r="H83" s="392"/>
      <c r="I83" s="392"/>
      <c r="J83" s="392"/>
      <c r="K83" s="392"/>
      <c r="L83" s="367"/>
      <c r="M83" s="367"/>
      <c r="N83" s="367"/>
      <c r="O83" s="365"/>
    </row>
    <row r="84" spans="1:15" s="322" customFormat="1" ht="21" x14ac:dyDescent="0.4">
      <c r="A84" s="465" t="str">
        <f>[1]Hoja1!B6363</f>
        <v>0920</v>
      </c>
      <c r="B84" s="467" t="str">
        <f>[1]Hoja1!C6363</f>
        <v>Fusilade 12.5 EC</v>
      </c>
      <c r="C84" s="381" t="str">
        <f>[1]Hoja1!D6363</f>
        <v/>
      </c>
      <c r="D84" s="381"/>
      <c r="E84" s="381"/>
      <c r="F84" s="386">
        <f>GEOMEAN(F85:F89)</f>
        <v>12.168197389814601</v>
      </c>
      <c r="G84" s="386">
        <f>SUM(G85:G89)</f>
        <v>177</v>
      </c>
      <c r="H84" s="386">
        <f>SUM(H85:H89)</f>
        <v>2075.94</v>
      </c>
      <c r="I84" s="386">
        <f>(H84/($H$12)*100)</f>
        <v>2.7836267064788642</v>
      </c>
      <c r="J84" s="367"/>
      <c r="K84" s="386">
        <f>GEOMEAN(K85:K89)</f>
        <v>12.168197389814601</v>
      </c>
      <c r="L84" s="367"/>
      <c r="M84" s="367"/>
      <c r="N84" s="367"/>
      <c r="O84" s="365"/>
    </row>
    <row r="85" spans="1:15" s="322" customFormat="1" ht="21" x14ac:dyDescent="0.4">
      <c r="B85" s="381" t="str">
        <f>[1]Hoja1!C6364</f>
        <v>0706</v>
      </c>
      <c r="C85" s="465" t="str">
        <f>[1]Hoja1!D6364</f>
        <v>47732</v>
      </c>
      <c r="D85" s="465">
        <f>[1]Hoja1!E6364</f>
        <v>280211</v>
      </c>
      <c r="E85" s="465">
        <f>[1]Hoja1!F6364</f>
        <v>42</v>
      </c>
      <c r="F85" s="393">
        <f>[1]Hoja1!G6364</f>
        <v>12.5</v>
      </c>
      <c r="G85" s="381">
        <f>[1]Hoja1!H6364</f>
        <v>30</v>
      </c>
      <c r="H85" s="381">
        <f t="shared" ref="H85:H89" si="10">F85*G85</f>
        <v>375</v>
      </c>
      <c r="I85" s="367"/>
      <c r="J85" s="367"/>
      <c r="K85" s="381">
        <f>[1]Hoja1!I6364</f>
        <v>12.5</v>
      </c>
      <c r="L85" s="367"/>
      <c r="M85" s="367"/>
      <c r="N85" s="367"/>
      <c r="O85" s="365"/>
    </row>
    <row r="86" spans="1:15" s="148" customFormat="1" ht="21" x14ac:dyDescent="0.4">
      <c r="B86" s="381" t="str">
        <f>[1]Hoja1!C6365</f>
        <v>0731</v>
      </c>
      <c r="C86" s="465" t="str">
        <f>[1]Hoja1!D6365</f>
        <v>47732</v>
      </c>
      <c r="D86" s="465">
        <f>[1]Hoja1!E6365</f>
        <v>280211</v>
      </c>
      <c r="E86" s="465">
        <f>[1]Hoja1!F6365</f>
        <v>42</v>
      </c>
      <c r="F86" s="393">
        <f>[1]Hoja1!G6365</f>
        <v>12.95</v>
      </c>
      <c r="G86" s="381">
        <f>[1]Hoja1!H6365</f>
        <v>48</v>
      </c>
      <c r="H86" s="381">
        <f t="shared" si="10"/>
        <v>621.59999999999991</v>
      </c>
      <c r="I86" s="367"/>
      <c r="J86" s="367"/>
      <c r="K86" s="381">
        <f>[1]Hoja1!I6365</f>
        <v>12.95</v>
      </c>
      <c r="L86" s="367"/>
      <c r="M86" s="367"/>
      <c r="N86" s="367"/>
      <c r="O86" s="365"/>
    </row>
    <row r="87" spans="1:15" s="148" customFormat="1" ht="21" x14ac:dyDescent="0.4">
      <c r="B87" s="495" t="str">
        <f>[1]Hoja1!C6366</f>
        <v>0733</v>
      </c>
      <c r="C87" s="536" t="str">
        <f>[1]Hoja1!D6366</f>
        <v>47732</v>
      </c>
      <c r="D87" s="476">
        <f>[1]Hoja1!E6366</f>
        <v>280211</v>
      </c>
      <c r="E87" s="477">
        <f>[1]Hoja1!F6366</f>
        <v>42</v>
      </c>
      <c r="F87" s="468">
        <v>10.14</v>
      </c>
      <c r="G87" s="468">
        <v>71</v>
      </c>
      <c r="H87" s="381">
        <f t="shared" si="10"/>
        <v>719.94</v>
      </c>
      <c r="I87" s="367"/>
      <c r="J87" s="367"/>
      <c r="K87" s="468">
        <v>10.14</v>
      </c>
      <c r="L87" s="367"/>
      <c r="M87" s="367"/>
      <c r="N87" s="367"/>
      <c r="O87" s="365"/>
    </row>
    <row r="88" spans="1:15" s="148" customFormat="1" ht="21" x14ac:dyDescent="0.4">
      <c r="A88" s="323" t="s">
        <v>18</v>
      </c>
      <c r="B88" s="381" t="str">
        <f>[1]Hoja1!C6367</f>
        <v>0739</v>
      </c>
      <c r="C88" s="465" t="str">
        <f>[1]Hoja1!D6367</f>
        <v>47732</v>
      </c>
      <c r="D88" s="465">
        <f>[1]Hoja1!E6367</f>
        <v>280211</v>
      </c>
      <c r="E88" s="465">
        <f>[1]Hoja1!F6367</f>
        <v>42</v>
      </c>
      <c r="F88" s="393">
        <f>[1]Hoja1!G6367</f>
        <v>12.55</v>
      </c>
      <c r="G88" s="381">
        <f>[1]Hoja1!H6367</f>
        <v>8</v>
      </c>
      <c r="H88" s="381">
        <f t="shared" si="10"/>
        <v>100.4</v>
      </c>
      <c r="I88" s="367"/>
      <c r="J88" s="367"/>
      <c r="K88" s="381">
        <f>[1]Hoja1!I6367</f>
        <v>12.55</v>
      </c>
      <c r="L88" s="367"/>
      <c r="M88" s="367"/>
      <c r="N88" s="367"/>
      <c r="O88" s="365"/>
    </row>
    <row r="89" spans="1:15" s="148" customFormat="1" ht="21" x14ac:dyDescent="0.4">
      <c r="A89" s="323" t="s">
        <v>18</v>
      </c>
      <c r="B89" s="381" t="str">
        <f>[1]Hoja1!C6368</f>
        <v>0742</v>
      </c>
      <c r="C89" s="465" t="str">
        <f>[1]Hoja1!D6368</f>
        <v>47732</v>
      </c>
      <c r="D89" s="465">
        <f>[1]Hoja1!E6368</f>
        <v>280211</v>
      </c>
      <c r="E89" s="465">
        <f>[1]Hoja1!F6368</f>
        <v>42</v>
      </c>
      <c r="F89" s="393">
        <f>[1]Hoja1!G6368</f>
        <v>12.95</v>
      </c>
      <c r="G89" s="381">
        <f>[1]Hoja1!H6368</f>
        <v>20</v>
      </c>
      <c r="H89" s="381">
        <f t="shared" si="10"/>
        <v>259</v>
      </c>
      <c r="I89" s="367"/>
      <c r="J89" s="367"/>
      <c r="K89" s="381">
        <f>[1]Hoja1!I6368</f>
        <v>12.95</v>
      </c>
      <c r="L89" s="367"/>
      <c r="M89" s="367"/>
      <c r="N89" s="367"/>
      <c r="O89" s="365"/>
    </row>
    <row r="90" spans="1:15" s="148" customFormat="1" ht="21" x14ac:dyDescent="0.4">
      <c r="B90" s="365"/>
      <c r="C90" s="365"/>
      <c r="D90" s="365"/>
      <c r="E90" s="365"/>
      <c r="F90" s="366"/>
      <c r="G90" s="365"/>
      <c r="H90" s="365"/>
      <c r="I90" s="367"/>
      <c r="J90" s="367"/>
      <c r="K90" s="366"/>
      <c r="L90" s="367"/>
      <c r="M90" s="367"/>
      <c r="N90" s="367"/>
      <c r="O90" s="365"/>
    </row>
    <row r="91" spans="1:15" s="149" customFormat="1" ht="21" x14ac:dyDescent="0.4">
      <c r="A91" s="465" t="str">
        <f>[1]Hoja1!B6369</f>
        <v>0921</v>
      </c>
      <c r="B91" s="362" t="str">
        <f>[1]Hoja1!C6369</f>
        <v>Galant 12 EC</v>
      </c>
      <c r="C91" s="424" t="str">
        <f>[1]Hoja1!D6369</f>
        <v/>
      </c>
      <c r="D91" s="390"/>
      <c r="E91" s="391"/>
      <c r="F91" s="386">
        <f>GEOMEAN(F92:F93)</f>
        <v>13.736811857195978</v>
      </c>
      <c r="G91" s="386">
        <f>SUM(G92:G93)</f>
        <v>21</v>
      </c>
      <c r="H91" s="386">
        <f>SUM(H92:H93)</f>
        <v>293.22000000000003</v>
      </c>
      <c r="I91" s="386">
        <f>(H91/($H$12)*100)</f>
        <v>0.3931785229215356</v>
      </c>
      <c r="J91" s="367"/>
      <c r="K91" s="386">
        <f>GEOMEAN(K92:K93)</f>
        <v>13.736811857195978</v>
      </c>
      <c r="L91" s="367"/>
      <c r="M91" s="367"/>
      <c r="N91" s="367"/>
      <c r="O91" s="365"/>
    </row>
    <row r="92" spans="1:15" s="323" customFormat="1" ht="21" x14ac:dyDescent="0.4">
      <c r="A92" s="534" t="s">
        <v>18</v>
      </c>
      <c r="B92" s="381" t="str">
        <f>[1]Hoja1!C6370</f>
        <v>0733</v>
      </c>
      <c r="C92" s="465" t="str">
        <f>[1]Hoja1!D6370</f>
        <v>47732</v>
      </c>
      <c r="D92" s="381">
        <f>[1]Hoja1!E6370</f>
        <v>280211</v>
      </c>
      <c r="E92" s="381">
        <f>[1]Hoja1!F6370</f>
        <v>4</v>
      </c>
      <c r="F92" s="393">
        <f>[1]Hoja1!G6370</f>
        <v>12.58</v>
      </c>
      <c r="G92" s="381">
        <v>9</v>
      </c>
      <c r="H92" s="381">
        <f t="shared" ref="H92:H93" si="11">F92*G92</f>
        <v>113.22</v>
      </c>
      <c r="I92" s="367"/>
      <c r="J92" s="367"/>
      <c r="K92" s="381">
        <f>[1]Hoja1!I6370</f>
        <v>12.58</v>
      </c>
      <c r="L92" s="367"/>
      <c r="M92" s="367"/>
      <c r="N92" s="367"/>
      <c r="O92" s="365"/>
    </row>
    <row r="93" spans="1:15" s="323" customFormat="1" ht="21" x14ac:dyDescent="0.4">
      <c r="A93" s="534" t="s">
        <v>18</v>
      </c>
      <c r="B93" s="381" t="str">
        <f>[1]Hoja1!C6371</f>
        <v>0744</v>
      </c>
      <c r="C93" s="465" t="str">
        <f>[1]Hoja1!D6371</f>
        <v>47732</v>
      </c>
      <c r="D93" s="381">
        <f>[1]Hoja1!E6371</f>
        <v>280211</v>
      </c>
      <c r="E93" s="381">
        <f>[1]Hoja1!F6371</f>
        <v>4</v>
      </c>
      <c r="F93" s="393">
        <f>[1]Hoja1!G6371</f>
        <v>15</v>
      </c>
      <c r="G93" s="381">
        <f>[1]Hoja1!H6371</f>
        <v>12</v>
      </c>
      <c r="H93" s="381">
        <f t="shared" si="11"/>
        <v>180</v>
      </c>
      <c r="I93" s="367"/>
      <c r="J93" s="367"/>
      <c r="K93" s="381">
        <f>[1]Hoja1!I6371</f>
        <v>15</v>
      </c>
      <c r="L93" s="367"/>
      <c r="M93" s="367"/>
      <c r="N93" s="367"/>
      <c r="O93" s="365"/>
    </row>
    <row r="94" spans="1:15" s="148" customFormat="1" ht="21" x14ac:dyDescent="0.4">
      <c r="A94" s="534" t="s">
        <v>18</v>
      </c>
      <c r="B94" s="381"/>
      <c r="C94" s="381"/>
      <c r="D94" s="381"/>
      <c r="E94" s="381"/>
      <c r="F94" s="393"/>
      <c r="G94" s="381"/>
      <c r="H94" s="381"/>
      <c r="I94" s="367"/>
      <c r="J94" s="367"/>
      <c r="K94" s="366"/>
      <c r="L94" s="367"/>
      <c r="M94" s="367"/>
      <c r="N94" s="367"/>
      <c r="O94" s="365"/>
    </row>
    <row r="95" spans="1:15" s="148" customFormat="1" ht="21" x14ac:dyDescent="0.4">
      <c r="A95" s="539" t="str">
        <f>[1]Hoja1!B6374</f>
        <v>0926</v>
      </c>
      <c r="B95" s="467" t="str">
        <f>[1]Hoja1!C6374</f>
        <v>Pilarxone</v>
      </c>
      <c r="C95" s="381" t="str">
        <f>[1]Hoja1!D6374</f>
        <v/>
      </c>
      <c r="D95" s="381"/>
      <c r="E95" s="381"/>
      <c r="F95" s="386">
        <f>GEOMEAN(F96:F97)</f>
        <v>7.245688373094719</v>
      </c>
      <c r="G95" s="386">
        <f>SUM(G96:G97)</f>
        <v>70</v>
      </c>
      <c r="H95" s="386">
        <f>SUM(H96:H97)</f>
        <v>500</v>
      </c>
      <c r="I95" s="386">
        <f>(H95/($H$12)*100)</f>
        <v>0.67044970145545246</v>
      </c>
      <c r="J95" s="367"/>
      <c r="K95" s="386">
        <f>GEOMEAN(K96:K97)</f>
        <v>7.245688373094719</v>
      </c>
      <c r="L95" s="367"/>
      <c r="M95" s="367"/>
      <c r="N95" s="367"/>
      <c r="O95" s="365"/>
    </row>
    <row r="96" spans="1:15" s="150" customFormat="1" ht="21" x14ac:dyDescent="0.4">
      <c r="B96" s="495" t="str">
        <f>[1]Hoja1!C6375</f>
        <v>0706</v>
      </c>
      <c r="C96" s="536" t="str">
        <f>[1]Hoja1!D6375</f>
        <v>47732</v>
      </c>
      <c r="D96" s="476">
        <f>[1]Hoja1!E6375</f>
        <v>280211</v>
      </c>
      <c r="E96" s="477">
        <f>[1]Hoja1!F6375</f>
        <v>4</v>
      </c>
      <c r="F96" s="468">
        <v>7</v>
      </c>
      <c r="G96" s="468">
        <f>[1]Hoja1!H6375</f>
        <v>50</v>
      </c>
      <c r="H96" s="381">
        <f t="shared" ref="H96:H97" si="12">F96*G96</f>
        <v>350</v>
      </c>
      <c r="I96" s="538"/>
      <c r="J96" s="367"/>
      <c r="K96" s="468">
        <v>7</v>
      </c>
      <c r="L96" s="367"/>
      <c r="M96" s="367"/>
      <c r="N96" s="367"/>
      <c r="O96" s="365"/>
    </row>
    <row r="97" spans="1:15" s="148" customFormat="1" ht="21" x14ac:dyDescent="0.4">
      <c r="A97" s="324" t="s">
        <v>18</v>
      </c>
      <c r="B97" s="381" t="str">
        <f>[1]Hoja1!C6376</f>
        <v>0738</v>
      </c>
      <c r="C97" s="465" t="str">
        <f>[1]Hoja1!D6376</f>
        <v>47732</v>
      </c>
      <c r="D97" s="465">
        <f>[1]Hoja1!E6376</f>
        <v>280211</v>
      </c>
      <c r="E97" s="381">
        <f>[1]Hoja1!F6376</f>
        <v>4</v>
      </c>
      <c r="F97" s="393">
        <f>[1]Hoja1!G6376</f>
        <v>7.5</v>
      </c>
      <c r="G97" s="381">
        <f>[1]Hoja1!H6376</f>
        <v>20</v>
      </c>
      <c r="H97" s="381">
        <f t="shared" si="12"/>
        <v>150</v>
      </c>
      <c r="I97" s="367"/>
      <c r="J97" s="367"/>
      <c r="K97" s="381">
        <f>[1]Hoja1!I6376</f>
        <v>7.5</v>
      </c>
      <c r="L97" s="367"/>
      <c r="M97" s="367"/>
      <c r="N97" s="367"/>
      <c r="O97" s="365"/>
    </row>
    <row r="98" spans="1:15" s="148" customFormat="1" ht="21" x14ac:dyDescent="0.4">
      <c r="A98" s="324" t="s">
        <v>18</v>
      </c>
      <c r="B98" s="365"/>
      <c r="C98" s="365"/>
      <c r="D98" s="365"/>
      <c r="E98" s="365"/>
      <c r="F98" s="366"/>
      <c r="G98" s="365"/>
      <c r="H98" s="365"/>
      <c r="I98" s="367"/>
      <c r="J98" s="367"/>
      <c r="K98" s="366"/>
      <c r="L98" s="367"/>
      <c r="M98" s="367"/>
      <c r="N98" s="367"/>
      <c r="O98" s="365"/>
    </row>
    <row r="99" spans="1:15" s="148" customFormat="1" ht="21" x14ac:dyDescent="0.4">
      <c r="A99" s="539" t="str">
        <f>[1]Hoja1!B6377</f>
        <v>0942</v>
      </c>
      <c r="B99" s="467" t="str">
        <f>[1]Hoja1!C6377</f>
        <v>Glisofato</v>
      </c>
      <c r="C99" s="381" t="str">
        <f>[1]Hoja1!D6377</f>
        <v/>
      </c>
      <c r="D99" s="381"/>
      <c r="E99" s="381"/>
      <c r="F99" s="386">
        <f>GEOMEAN(F100:F103)</f>
        <v>5.4876027752736487</v>
      </c>
      <c r="G99" s="386">
        <f>SUM(G100:G101)</f>
        <v>301</v>
      </c>
      <c r="H99" s="386">
        <f>SUM(H100:H101)</f>
        <v>1591.58</v>
      </c>
      <c r="I99" s="386">
        <f>(H99/($H$12)*100)</f>
        <v>2.1341486716849376</v>
      </c>
      <c r="J99" s="367"/>
      <c r="K99" s="386">
        <f>GEOMEAN(K100:K103)</f>
        <v>5.4876027752736487</v>
      </c>
      <c r="L99" s="367"/>
      <c r="M99" s="367"/>
      <c r="N99" s="367"/>
      <c r="O99" s="365"/>
    </row>
    <row r="100" spans="1:15" s="148" customFormat="1" ht="21" x14ac:dyDescent="0.4">
      <c r="B100" s="381" t="str">
        <f>[1]Hoja1!C6378</f>
        <v>0719</v>
      </c>
      <c r="C100" s="465" t="str">
        <f>[1]Hoja1!D6378</f>
        <v>47732</v>
      </c>
      <c r="D100" s="465">
        <f>[1]Hoja1!E6378</f>
        <v>280211</v>
      </c>
      <c r="E100" s="381">
        <f>[1]Hoja1!F6378</f>
        <v>4</v>
      </c>
      <c r="F100" s="393">
        <v>6</v>
      </c>
      <c r="G100" s="381">
        <v>150</v>
      </c>
      <c r="H100" s="381">
        <f t="shared" ref="H100:H103" si="13">F100*G100</f>
        <v>900</v>
      </c>
      <c r="I100" s="367"/>
      <c r="J100" s="367"/>
      <c r="K100" s="381">
        <v>6</v>
      </c>
      <c r="L100" s="367"/>
      <c r="M100" s="367"/>
      <c r="N100" s="367"/>
      <c r="O100" s="365"/>
    </row>
    <row r="101" spans="1:15" s="151" customFormat="1" ht="21" x14ac:dyDescent="0.4">
      <c r="B101" s="495" t="str">
        <f>[1]Hoja1!C6379</f>
        <v>0720</v>
      </c>
      <c r="C101" s="536" t="str">
        <f>[1]Hoja1!D6379</f>
        <v>47732</v>
      </c>
      <c r="D101" s="476">
        <f>[1]Hoja1!E6379</f>
        <v>280211</v>
      </c>
      <c r="E101" s="477">
        <f>[1]Hoja1!F6379</f>
        <v>4</v>
      </c>
      <c r="F101" s="468">
        <f>[1]Hoja1!G6379</f>
        <v>4.58</v>
      </c>
      <c r="G101" s="468">
        <v>151</v>
      </c>
      <c r="H101" s="381">
        <f t="shared" si="13"/>
        <v>691.58</v>
      </c>
      <c r="I101" s="367"/>
      <c r="J101" s="367"/>
      <c r="K101" s="468">
        <f>[1]Hoja1!I6379</f>
        <v>4.58</v>
      </c>
      <c r="L101" s="367"/>
      <c r="M101" s="367"/>
      <c r="N101" s="367"/>
      <c r="O101" s="365"/>
    </row>
    <row r="102" spans="1:15" s="148" customFormat="1" ht="21" x14ac:dyDescent="0.4">
      <c r="A102" s="326" t="s">
        <v>18</v>
      </c>
      <c r="B102" s="381" t="str">
        <f>[1]Hoja1!C6380</f>
        <v>0730</v>
      </c>
      <c r="C102" s="465" t="str">
        <f>[1]Hoja1!D6380</f>
        <v>47732</v>
      </c>
      <c r="D102" s="465">
        <f>[1]Hoja1!E6380</f>
        <v>280211</v>
      </c>
      <c r="E102" s="381">
        <f>[1]Hoja1!F6380</f>
        <v>4</v>
      </c>
      <c r="F102" s="393">
        <f>[1]Hoja1!G6380</f>
        <v>5.5</v>
      </c>
      <c r="G102" s="381">
        <v>500</v>
      </c>
      <c r="H102" s="381">
        <f t="shared" si="13"/>
        <v>2750</v>
      </c>
      <c r="I102" s="367"/>
      <c r="J102" s="367"/>
      <c r="K102" s="381">
        <f>[1]Hoja1!I6380</f>
        <v>5.5</v>
      </c>
      <c r="L102" s="367"/>
      <c r="M102" s="367"/>
      <c r="N102" s="367"/>
      <c r="O102" s="365"/>
    </row>
    <row r="103" spans="1:15" s="148" customFormat="1" ht="21" x14ac:dyDescent="0.4">
      <c r="A103" s="326" t="s">
        <v>18</v>
      </c>
      <c r="B103" s="381" t="str">
        <f>[1]Hoja1!C6381</f>
        <v>0740</v>
      </c>
      <c r="C103" s="465" t="str">
        <f>[1]Hoja1!D6381</f>
        <v>47732</v>
      </c>
      <c r="D103" s="465">
        <f>[1]Hoja1!E6381</f>
        <v>280211</v>
      </c>
      <c r="E103" s="381">
        <f>[1]Hoja1!F6381</f>
        <v>4</v>
      </c>
      <c r="F103" s="393">
        <f>[1]Hoja1!G6381</f>
        <v>6</v>
      </c>
      <c r="G103" s="381">
        <v>100</v>
      </c>
      <c r="H103" s="381">
        <f t="shared" si="13"/>
        <v>600</v>
      </c>
      <c r="I103" s="367"/>
      <c r="J103" s="367"/>
      <c r="K103" s="381">
        <f>[1]Hoja1!I6381</f>
        <v>6</v>
      </c>
      <c r="L103" s="367"/>
      <c r="M103" s="367"/>
      <c r="N103" s="367"/>
      <c r="O103" s="365"/>
    </row>
    <row r="104" spans="1:15" s="148" customFormat="1" ht="21" x14ac:dyDescent="0.4">
      <c r="A104" s="326" t="s">
        <v>18</v>
      </c>
      <c r="B104" s="365"/>
      <c r="C104" s="365"/>
      <c r="D104" s="365"/>
      <c r="E104" s="365"/>
      <c r="F104" s="366"/>
      <c r="G104" s="365"/>
      <c r="H104" s="365"/>
      <c r="I104" s="367"/>
      <c r="J104" s="367"/>
      <c r="K104" s="366"/>
      <c r="L104" s="367"/>
      <c r="M104" s="367"/>
      <c r="N104" s="367"/>
      <c r="O104" s="365"/>
    </row>
    <row r="105" spans="1:15" s="144" customFormat="1" ht="21" x14ac:dyDescent="0.4">
      <c r="A105" s="326" t="s">
        <v>18</v>
      </c>
      <c r="B105" s="423" t="s">
        <v>40</v>
      </c>
      <c r="C105" s="365"/>
      <c r="D105" s="365"/>
      <c r="E105" s="365"/>
      <c r="F105" s="386">
        <f>GEOMEAN(F108,F111,F114:F118,F121,F124:F125,F128:F132)</f>
        <v>13.009382271647741</v>
      </c>
      <c r="G105" s="386">
        <f>G107+G110+G113+G120+G123+G127</f>
        <v>1529</v>
      </c>
      <c r="H105" s="386">
        <f>H107+H110+H113+H120+H123+H127</f>
        <v>19575.04</v>
      </c>
      <c r="I105" s="386">
        <f>(H105/($H$9)*100)</f>
        <v>14.232335217886973</v>
      </c>
      <c r="J105" s="367"/>
      <c r="K105" s="386">
        <f>GEOMEAN(K108,K111,K114:K118,K121,K124:K125,K128:K132)</f>
        <v>13.009382271647741</v>
      </c>
      <c r="L105" s="367"/>
      <c r="M105" s="367"/>
      <c r="N105" s="367"/>
      <c r="O105" s="365"/>
    </row>
    <row r="106" spans="1:15" s="325" customFormat="1" ht="21" x14ac:dyDescent="0.4">
      <c r="A106" s="326" t="s">
        <v>18</v>
      </c>
      <c r="B106" s="365"/>
      <c r="C106" s="365"/>
      <c r="D106" s="365"/>
      <c r="E106" s="365"/>
      <c r="F106" s="366"/>
      <c r="G106" s="365"/>
      <c r="H106" s="365"/>
      <c r="I106" s="367"/>
      <c r="J106" s="367"/>
      <c r="K106" s="366"/>
      <c r="L106" s="367"/>
      <c r="M106" s="367"/>
      <c r="N106" s="367"/>
      <c r="O106" s="365"/>
    </row>
    <row r="107" spans="1:15" s="325" customFormat="1" ht="21" x14ac:dyDescent="0.4">
      <c r="A107" s="465" t="str">
        <f>[1]Hoja1!B6382</f>
        <v>0968</v>
      </c>
      <c r="B107" s="467" t="str">
        <f>[1]Hoja1!C6382</f>
        <v>Cupravit</v>
      </c>
      <c r="C107" s="381" t="str">
        <f>[1]Hoja1!D6382</f>
        <v/>
      </c>
      <c r="D107" s="381"/>
      <c r="E107" s="381"/>
      <c r="F107" s="386">
        <f>GEOMEAN(F108)</f>
        <v>10.95</v>
      </c>
      <c r="G107" s="386">
        <f>SUM(G108:G109)</f>
        <v>18</v>
      </c>
      <c r="H107" s="386">
        <f>SUM(H108:H109)</f>
        <v>197.1</v>
      </c>
      <c r="I107" s="386">
        <f>(H107/($H$105)*100)</f>
        <v>1.0068944942130387</v>
      </c>
      <c r="J107" s="367"/>
      <c r="K107" s="386">
        <f>GEOMEAN(K108)</f>
        <v>10.95</v>
      </c>
      <c r="L107" s="367"/>
      <c r="M107" s="367"/>
      <c r="N107" s="367"/>
      <c r="O107" s="365"/>
    </row>
    <row r="108" spans="1:15" s="144" customFormat="1" ht="21" x14ac:dyDescent="0.4">
      <c r="A108" s="324"/>
      <c r="B108" s="381" t="str">
        <f>[1]Hoja1!C6383</f>
        <v>0731</v>
      </c>
      <c r="C108" s="465" t="str">
        <f>[1]Hoja1!D6383</f>
        <v>47732</v>
      </c>
      <c r="D108" s="381">
        <f>[1]Hoja1!E6383</f>
        <v>280210</v>
      </c>
      <c r="E108" s="381">
        <f>[1]Hoja1!F6383</f>
        <v>16</v>
      </c>
      <c r="F108" s="393">
        <f>[1]Hoja1!G6383</f>
        <v>10.95</v>
      </c>
      <c r="G108" s="381">
        <f>[1]Hoja1!H6383</f>
        <v>18</v>
      </c>
      <c r="H108" s="381">
        <f t="shared" ref="H108" si="14">F108*G108</f>
        <v>197.1</v>
      </c>
      <c r="I108" s="499"/>
      <c r="J108" s="367"/>
      <c r="K108" s="381">
        <f>[1]Hoja1!I6383</f>
        <v>10.95</v>
      </c>
      <c r="L108" s="367"/>
      <c r="M108" s="367"/>
      <c r="N108" s="367"/>
      <c r="O108" s="365"/>
    </row>
    <row r="109" spans="1:15" s="152" customFormat="1" ht="21" x14ac:dyDescent="0.4">
      <c r="A109" s="324"/>
      <c r="B109" s="362"/>
      <c r="C109" s="424"/>
      <c r="D109" s="390"/>
      <c r="E109" s="391"/>
      <c r="F109" s="367"/>
      <c r="G109" s="367"/>
      <c r="H109" s="367"/>
      <c r="I109" s="543"/>
      <c r="J109" s="367"/>
      <c r="K109" s="367"/>
      <c r="L109" s="367"/>
      <c r="M109" s="367"/>
      <c r="N109" s="367"/>
      <c r="O109" s="365"/>
    </row>
    <row r="110" spans="1:15" s="152" customFormat="1" ht="21" x14ac:dyDescent="0.4">
      <c r="A110" s="465" t="str">
        <f>[1]Hoja1!B6384</f>
        <v>0969</v>
      </c>
      <c r="B110" s="467" t="str">
        <f>[1]Hoja1!C6384</f>
        <v>Manzanate D</v>
      </c>
      <c r="C110" s="381" t="str">
        <f>[1]Hoja1!D6384</f>
        <v/>
      </c>
      <c r="D110" s="381"/>
      <c r="E110" s="381"/>
      <c r="F110" s="386">
        <f>GEOMEAN(F111)</f>
        <v>8</v>
      </c>
      <c r="G110" s="386">
        <f>SUM(G111)</f>
        <v>200</v>
      </c>
      <c r="H110" s="386">
        <f>SUM(H111)</f>
        <v>1600</v>
      </c>
      <c r="I110" s="386">
        <f>(H110/($H$105)*100)</f>
        <v>8.1736742300398877</v>
      </c>
      <c r="J110" s="367"/>
      <c r="K110" s="386">
        <f>GEOMEAN(K111)</f>
        <v>8</v>
      </c>
      <c r="L110" s="367"/>
      <c r="M110" s="367"/>
      <c r="N110" s="367"/>
      <c r="O110" s="365"/>
    </row>
    <row r="111" spans="1:15" s="152" customFormat="1" ht="21" x14ac:dyDescent="0.4">
      <c r="B111" s="381" t="str">
        <f>[1]Hoja1!C6385</f>
        <v>0730</v>
      </c>
      <c r="C111" s="465" t="str">
        <f>[1]Hoja1!D6385</f>
        <v>47732</v>
      </c>
      <c r="D111" s="381">
        <f>[1]Hoja1!E6385</f>
        <v>280210</v>
      </c>
      <c r="E111" s="381">
        <f>[1]Hoja1!F6385</f>
        <v>16</v>
      </c>
      <c r="F111" s="393">
        <f>[1]Hoja1!G6385</f>
        <v>8</v>
      </c>
      <c r="G111" s="381">
        <v>200</v>
      </c>
      <c r="H111" s="381">
        <f t="shared" ref="H111" si="15">F111*G111</f>
        <v>1600</v>
      </c>
      <c r="I111" s="499"/>
      <c r="J111" s="367"/>
      <c r="K111" s="381">
        <f>[1]Hoja1!I6385</f>
        <v>8</v>
      </c>
      <c r="L111" s="367"/>
      <c r="M111" s="367"/>
      <c r="N111" s="367"/>
      <c r="O111" s="365"/>
    </row>
    <row r="112" spans="1:15" s="154" customFormat="1" ht="21" x14ac:dyDescent="0.4">
      <c r="B112" s="362"/>
      <c r="C112" s="424"/>
      <c r="D112" s="390"/>
      <c r="E112" s="391"/>
      <c r="F112" s="367"/>
      <c r="G112" s="367"/>
      <c r="H112" s="367"/>
      <c r="I112" s="543"/>
      <c r="J112" s="367"/>
      <c r="K112" s="367"/>
      <c r="L112" s="367"/>
      <c r="M112" s="367"/>
      <c r="N112" s="367"/>
      <c r="O112" s="365"/>
    </row>
    <row r="113" spans="1:15" s="152" customFormat="1" ht="21" x14ac:dyDescent="0.4">
      <c r="A113" s="539" t="str">
        <f>[1]Hoja1!B6386</f>
        <v>0971</v>
      </c>
      <c r="B113" s="467" t="str">
        <f>[1]Hoja1!C6386</f>
        <v>Ridomil</v>
      </c>
      <c r="C113" s="381" t="str">
        <f>[1]Hoja1!D6386</f>
        <v/>
      </c>
      <c r="D113" s="381"/>
      <c r="E113" s="465"/>
      <c r="F113" s="386">
        <f>GEOMEAN(F114:F118)</f>
        <v>26.237304793969237</v>
      </c>
      <c r="G113" s="386">
        <f>SUM(G114:G118)</f>
        <v>585</v>
      </c>
      <c r="H113" s="386">
        <f>SUM(H114:H118)</f>
        <v>12406</v>
      </c>
      <c r="I113" s="386">
        <f>(H113/($H$105)*100)</f>
        <v>63.376626561171776</v>
      </c>
      <c r="J113" s="367"/>
      <c r="K113" s="386">
        <f>GEOMEAN(K114:K118)</f>
        <v>26.237304793969237</v>
      </c>
      <c r="L113" s="367"/>
      <c r="M113" s="367"/>
      <c r="N113" s="367"/>
      <c r="O113" s="365"/>
    </row>
    <row r="114" spans="1:15" s="152" customFormat="1" ht="21" x14ac:dyDescent="0.4">
      <c r="B114" s="381" t="str">
        <f>[1]Hoja1!C6387</f>
        <v>0706</v>
      </c>
      <c r="C114" s="465" t="str">
        <f>[1]Hoja1!D6387</f>
        <v>47732</v>
      </c>
      <c r="D114" s="465">
        <f>[1]Hoja1!E6387</f>
        <v>280210</v>
      </c>
      <c r="E114" s="465">
        <f>[1]Hoja1!F6387</f>
        <v>16</v>
      </c>
      <c r="F114" s="393">
        <f>[1]Hoja1!G6387</f>
        <v>26.5</v>
      </c>
      <c r="G114" s="381">
        <f>[1]Hoja1!H6387</f>
        <v>10</v>
      </c>
      <c r="H114" s="381">
        <f t="shared" ref="H114:H118" si="16">F114*G114</f>
        <v>265</v>
      </c>
      <c r="I114" s="543"/>
      <c r="J114" s="367"/>
      <c r="K114" s="381">
        <f>[1]Hoja1!I6387</f>
        <v>26.5</v>
      </c>
      <c r="L114" s="367"/>
      <c r="M114" s="367"/>
      <c r="N114" s="367"/>
      <c r="O114" s="365"/>
    </row>
    <row r="115" spans="1:15" s="155" customFormat="1" ht="21" x14ac:dyDescent="0.4">
      <c r="B115" s="495" t="str">
        <f>[1]Hoja1!C6388</f>
        <v>0720</v>
      </c>
      <c r="C115" s="536" t="str">
        <f>[1]Hoja1!D6388</f>
        <v>47732</v>
      </c>
      <c r="D115" s="476">
        <f>[1]Hoja1!E6388</f>
        <v>280210</v>
      </c>
      <c r="E115" s="477">
        <f>[1]Hoja1!F6388</f>
        <v>16</v>
      </c>
      <c r="F115" s="468">
        <f>[1]Hoja1!G6388</f>
        <v>28.2</v>
      </c>
      <c r="G115" s="468">
        <v>11</v>
      </c>
      <c r="H115" s="381">
        <f t="shared" si="16"/>
        <v>310.2</v>
      </c>
      <c r="I115" s="543"/>
      <c r="J115" s="367"/>
      <c r="K115" s="468">
        <f>[1]Hoja1!I6388</f>
        <v>28.2</v>
      </c>
      <c r="L115" s="367"/>
      <c r="M115" s="367"/>
      <c r="N115" s="367"/>
      <c r="O115" s="365"/>
    </row>
    <row r="116" spans="1:15" s="327" customFormat="1" ht="21" x14ac:dyDescent="0.4">
      <c r="A116" s="328" t="s">
        <v>18</v>
      </c>
      <c r="B116" s="381" t="str">
        <f>[1]Hoja1!C6389</f>
        <v>0730</v>
      </c>
      <c r="C116" s="465" t="str">
        <f>[1]Hoja1!D6389</f>
        <v>47732</v>
      </c>
      <c r="D116" s="465">
        <f>[1]Hoja1!E6389</f>
        <v>280210</v>
      </c>
      <c r="E116" s="465">
        <f>[1]Hoja1!F6389</f>
        <v>16</v>
      </c>
      <c r="F116" s="393">
        <v>20</v>
      </c>
      <c r="G116" s="381">
        <v>500</v>
      </c>
      <c r="H116" s="381">
        <f t="shared" si="16"/>
        <v>10000</v>
      </c>
      <c r="I116" s="543"/>
      <c r="J116" s="367"/>
      <c r="K116" s="381">
        <v>20</v>
      </c>
      <c r="L116" s="367"/>
      <c r="M116" s="367"/>
      <c r="N116" s="367"/>
      <c r="O116" s="365"/>
    </row>
    <row r="117" spans="1:15" s="327" customFormat="1" ht="21" x14ac:dyDescent="0.4">
      <c r="A117" s="328" t="s">
        <v>18</v>
      </c>
      <c r="B117" s="381" t="str">
        <f>[1]Hoja1!C6390</f>
        <v>0731</v>
      </c>
      <c r="C117" s="465" t="str">
        <f>[1]Hoja1!D6390</f>
        <v>47732</v>
      </c>
      <c r="D117" s="465">
        <f>[1]Hoja1!E6390</f>
        <v>280210</v>
      </c>
      <c r="E117" s="465">
        <f>[1]Hoja1!F6390</f>
        <v>16</v>
      </c>
      <c r="F117" s="393">
        <f>[1]Hoja1!G6390</f>
        <v>29.5</v>
      </c>
      <c r="G117" s="381">
        <f>[1]Hoja1!H6390</f>
        <v>20</v>
      </c>
      <c r="H117" s="381">
        <f t="shared" si="16"/>
        <v>590</v>
      </c>
      <c r="I117" s="543"/>
      <c r="J117" s="367"/>
      <c r="K117" s="381">
        <f>[1]Hoja1!I6390</f>
        <v>29.5</v>
      </c>
      <c r="L117" s="367"/>
      <c r="M117" s="367"/>
      <c r="N117" s="367"/>
      <c r="O117" s="365"/>
    </row>
    <row r="118" spans="1:15" s="327" customFormat="1" ht="21" x14ac:dyDescent="0.4">
      <c r="A118" s="328" t="s">
        <v>18</v>
      </c>
      <c r="B118" s="381" t="str">
        <f>[1]Hoja1!C6391</f>
        <v>0733</v>
      </c>
      <c r="C118" s="465" t="str">
        <f>[1]Hoja1!D6391</f>
        <v>47732</v>
      </c>
      <c r="D118" s="465">
        <f>[1]Hoja1!E6391</f>
        <v>280210</v>
      </c>
      <c r="E118" s="465">
        <f>[1]Hoja1!F6391</f>
        <v>16</v>
      </c>
      <c r="F118" s="393">
        <f>[1]Hoja1!G6391</f>
        <v>28.2</v>
      </c>
      <c r="G118" s="381">
        <v>44</v>
      </c>
      <c r="H118" s="381">
        <f t="shared" si="16"/>
        <v>1240.8</v>
      </c>
      <c r="I118" s="543"/>
      <c r="J118" s="367"/>
      <c r="K118" s="381">
        <f>[1]Hoja1!I6391</f>
        <v>28.2</v>
      </c>
      <c r="L118" s="367"/>
      <c r="M118" s="367"/>
      <c r="N118" s="367"/>
      <c r="O118" s="365"/>
    </row>
    <row r="119" spans="1:15" s="152" customFormat="1" ht="21" x14ac:dyDescent="0.4">
      <c r="A119" s="328" t="s">
        <v>18</v>
      </c>
      <c r="B119" s="365"/>
      <c r="C119" s="365"/>
      <c r="D119" s="365"/>
      <c r="E119" s="365"/>
      <c r="F119" s="366"/>
      <c r="G119" s="365"/>
      <c r="H119" s="365"/>
      <c r="I119" s="543"/>
      <c r="J119" s="367"/>
      <c r="K119" s="366"/>
      <c r="L119" s="367"/>
      <c r="M119" s="367"/>
      <c r="N119" s="367"/>
      <c r="O119" s="365"/>
    </row>
    <row r="120" spans="1:15" s="156" customFormat="1" ht="21" x14ac:dyDescent="0.4">
      <c r="A120" s="465" t="str">
        <f>[1]Hoja1!B6392</f>
        <v>0976</v>
      </c>
      <c r="B120" s="467" t="str">
        <f>[1]Hoja1!C6392</f>
        <v>Bravo 70</v>
      </c>
      <c r="C120" s="381" t="str">
        <f>[1]Hoja1!D6392</f>
        <v/>
      </c>
      <c r="D120" s="381"/>
      <c r="E120" s="381"/>
      <c r="F120" s="386">
        <f>GEOMEAN(F121)</f>
        <v>20</v>
      </c>
      <c r="G120" s="386">
        <f>SUM(G121:G125)</f>
        <v>132</v>
      </c>
      <c r="H120" s="386">
        <f>SUM(H121:H125)</f>
        <v>1514.1999999999998</v>
      </c>
      <c r="I120" s="386">
        <f>(H120/($H$105)*100)</f>
        <v>7.7353609494539972</v>
      </c>
      <c r="J120" s="392"/>
      <c r="K120" s="386">
        <f>GEOMEAN(K121)</f>
        <v>20</v>
      </c>
      <c r="L120" s="367"/>
      <c r="M120" s="367"/>
      <c r="N120" s="367"/>
      <c r="O120" s="365"/>
    </row>
    <row r="121" spans="1:15" s="156" customFormat="1" ht="21" x14ac:dyDescent="0.4">
      <c r="B121" s="381" t="str">
        <f>[1]Hoja1!C6393</f>
        <v>0706</v>
      </c>
      <c r="C121" s="465" t="str">
        <f>[1]Hoja1!D6393</f>
        <v>47732</v>
      </c>
      <c r="D121" s="381">
        <f>[1]Hoja1!E6393</f>
        <v>280210</v>
      </c>
      <c r="E121" s="381">
        <f>[1]Hoja1!F6393</f>
        <v>4</v>
      </c>
      <c r="F121" s="393">
        <f>[1]Hoja1!G6393</f>
        <v>20</v>
      </c>
      <c r="G121" s="381">
        <f>[1]Hoja1!H6393</f>
        <v>10</v>
      </c>
      <c r="H121" s="381">
        <f t="shared" ref="H121" si="17">F121*G121</f>
        <v>200</v>
      </c>
      <c r="I121" s="499"/>
      <c r="J121" s="392"/>
      <c r="K121" s="381">
        <f>[1]Hoja1!I6393</f>
        <v>20</v>
      </c>
      <c r="L121" s="367"/>
      <c r="M121" s="367"/>
      <c r="N121" s="367"/>
      <c r="O121" s="365"/>
    </row>
    <row r="122" spans="1:15" s="156" customFormat="1" ht="21" x14ac:dyDescent="0.4">
      <c r="B122" s="540"/>
      <c r="C122" s="541"/>
      <c r="D122" s="542"/>
      <c r="E122" s="542"/>
      <c r="F122" s="543"/>
      <c r="G122" s="543"/>
      <c r="H122" s="543"/>
      <c r="I122" s="543"/>
      <c r="J122" s="544"/>
      <c r="K122" s="543"/>
      <c r="L122" s="544"/>
      <c r="M122" s="544"/>
      <c r="N122" s="543"/>
      <c r="O122" s="544"/>
    </row>
    <row r="123" spans="1:15" s="156" customFormat="1" ht="21" x14ac:dyDescent="0.4">
      <c r="A123" s="539" t="str">
        <f>[1]Hoja1!B6394</f>
        <v>0981</v>
      </c>
      <c r="B123" s="467" t="str">
        <f>[1]Hoja1!C6394</f>
        <v>Cobrethane 61,1 WP</v>
      </c>
      <c r="C123" s="381" t="str">
        <f>[1]Hoja1!D6394</f>
        <v/>
      </c>
      <c r="D123" s="381"/>
      <c r="E123" s="381"/>
      <c r="F123" s="386">
        <f>GEOMEAN(F124:F125)</f>
        <v>10.773578792583271</v>
      </c>
      <c r="G123" s="386">
        <f>SUM(G124:G125)</f>
        <v>61</v>
      </c>
      <c r="H123" s="386">
        <f>SUM(H124:H125)</f>
        <v>657.09999999999991</v>
      </c>
      <c r="I123" s="386">
        <f>(H123/($H$105)*100)</f>
        <v>3.3568258353495057</v>
      </c>
      <c r="J123" s="367"/>
      <c r="K123" s="386">
        <f>GEOMEAN(K124:K125)</f>
        <v>10.773578792583271</v>
      </c>
      <c r="L123" s="367"/>
      <c r="M123" s="367"/>
      <c r="N123" s="367"/>
      <c r="O123" s="365"/>
    </row>
    <row r="124" spans="1:15" s="157" customFormat="1" ht="21" x14ac:dyDescent="0.4">
      <c r="B124" s="495" t="str">
        <f>[1]Hoja1!C6395</f>
        <v>0720</v>
      </c>
      <c r="C124" s="536" t="str">
        <f>[1]Hoja1!D6395</f>
        <v>47732</v>
      </c>
      <c r="D124" s="476">
        <f>[1]Hoja1!E6395</f>
        <v>280210</v>
      </c>
      <c r="E124" s="477">
        <f>[1]Hoja1!F6395</f>
        <v>16</v>
      </c>
      <c r="F124" s="468">
        <f>[1]Hoja1!G6395</f>
        <v>10.6</v>
      </c>
      <c r="G124" s="468">
        <v>31</v>
      </c>
      <c r="H124" s="381">
        <f t="shared" ref="H124:H125" si="18">F124*G124</f>
        <v>328.59999999999997</v>
      </c>
      <c r="I124" s="367"/>
      <c r="J124" s="367"/>
      <c r="K124" s="468">
        <f>[1]Hoja1!I6395</f>
        <v>10.6</v>
      </c>
      <c r="L124" s="367"/>
      <c r="M124" s="367"/>
      <c r="N124" s="367"/>
      <c r="O124" s="365"/>
    </row>
    <row r="125" spans="1:15" s="156" customFormat="1" ht="21" x14ac:dyDescent="0.4">
      <c r="A125" s="329" t="s">
        <v>18</v>
      </c>
      <c r="B125" s="381" t="str">
        <f>[1]Hoja1!C6396</f>
        <v>0731</v>
      </c>
      <c r="C125" s="465" t="str">
        <f>[1]Hoja1!D6396</f>
        <v>47732</v>
      </c>
      <c r="D125" s="465">
        <f>[1]Hoja1!E6396</f>
        <v>280210</v>
      </c>
      <c r="E125" s="465">
        <f>[1]Hoja1!F6396</f>
        <v>16</v>
      </c>
      <c r="F125" s="393">
        <f>[1]Hoja1!G6396</f>
        <v>10.95</v>
      </c>
      <c r="G125" s="381">
        <f>[1]Hoja1!H6396</f>
        <v>30</v>
      </c>
      <c r="H125" s="381">
        <f t="shared" si="18"/>
        <v>328.5</v>
      </c>
      <c r="I125" s="367"/>
      <c r="J125" s="367"/>
      <c r="K125" s="381">
        <f>[1]Hoja1!I6396</f>
        <v>10.95</v>
      </c>
      <c r="L125" s="367"/>
      <c r="M125" s="367"/>
      <c r="N125" s="367"/>
      <c r="O125" s="365"/>
    </row>
    <row r="126" spans="1:15" s="156" customFormat="1" ht="21" x14ac:dyDescent="0.4">
      <c r="A126" s="329" t="s">
        <v>18</v>
      </c>
      <c r="B126" s="365"/>
      <c r="C126" s="365"/>
      <c r="D126" s="365"/>
      <c r="E126" s="365"/>
      <c r="F126" s="366"/>
      <c r="G126" s="365"/>
      <c r="H126" s="365"/>
      <c r="I126" s="367"/>
      <c r="J126" s="367"/>
      <c r="K126" s="366"/>
      <c r="L126" s="367"/>
      <c r="M126" s="367"/>
      <c r="N126" s="367"/>
      <c r="O126" s="365"/>
    </row>
    <row r="127" spans="1:15" s="156" customFormat="1" ht="21" x14ac:dyDescent="0.4">
      <c r="A127" s="465" t="str">
        <f>[1]Hoja1!B6397</f>
        <v>0983</v>
      </c>
      <c r="B127" s="467" t="str">
        <f>[1]Hoja1!C6397</f>
        <v>Dithane 80 WP</v>
      </c>
      <c r="C127" s="381" t="str">
        <f>[1]Hoja1!D6397</f>
        <v/>
      </c>
      <c r="D127" s="381"/>
      <c r="E127" s="381"/>
      <c r="F127" s="386">
        <f>GEOMEAN(F128:F132)</f>
        <v>7.2811501701528147</v>
      </c>
      <c r="G127" s="386">
        <f>SUM(G128:G132)</f>
        <v>533</v>
      </c>
      <c r="H127" s="386">
        <f>SUM(H128:H132)</f>
        <v>3200.64</v>
      </c>
      <c r="I127" s="386">
        <f>(H127/($H$105)*100)</f>
        <v>16.35061792977179</v>
      </c>
      <c r="J127" s="367"/>
      <c r="K127" s="386">
        <f>GEOMEAN(K128:K132)</f>
        <v>7.2811501701528147</v>
      </c>
      <c r="L127" s="367"/>
      <c r="M127" s="367"/>
      <c r="N127" s="367"/>
      <c r="O127" s="365"/>
    </row>
    <row r="128" spans="1:15" s="156" customFormat="1" ht="21" x14ac:dyDescent="0.4">
      <c r="B128" s="381" t="str">
        <f>[1]Hoja1!C6398</f>
        <v>0706</v>
      </c>
      <c r="C128" s="465" t="str">
        <f>[1]Hoja1!D6398</f>
        <v>47732</v>
      </c>
      <c r="D128" s="465">
        <f>[1]Hoja1!E6398</f>
        <v>280210</v>
      </c>
      <c r="E128" s="465">
        <f>[1]Hoja1!F6398</f>
        <v>16</v>
      </c>
      <c r="F128" s="393">
        <f>[1]Hoja1!G6398</f>
        <v>7.5</v>
      </c>
      <c r="G128" s="381">
        <f>[1]Hoja1!H6398</f>
        <v>25</v>
      </c>
      <c r="H128" s="381">
        <f t="shared" ref="H128:H132" si="19">F128*G128</f>
        <v>187.5</v>
      </c>
      <c r="I128" s="367"/>
      <c r="J128" s="367"/>
      <c r="K128" s="381">
        <f>[1]Hoja1!I6398</f>
        <v>7.5</v>
      </c>
      <c r="L128" s="367"/>
      <c r="M128" s="367"/>
      <c r="N128" s="367"/>
      <c r="O128" s="365"/>
    </row>
    <row r="129" spans="1:15" s="158" customFormat="1" ht="21" x14ac:dyDescent="0.4">
      <c r="B129" s="495" t="str">
        <f>[1]Hoja1!C6399</f>
        <v>0720</v>
      </c>
      <c r="C129" s="536" t="str">
        <f>[1]Hoja1!D6399</f>
        <v>47732</v>
      </c>
      <c r="D129" s="476">
        <f>[1]Hoja1!E6399</f>
        <v>280210</v>
      </c>
      <c r="E129" s="477">
        <f>[1]Hoja1!F6399</f>
        <v>16</v>
      </c>
      <c r="F129" s="468">
        <f>[1]Hoja1!G6399</f>
        <v>5.68</v>
      </c>
      <c r="G129" s="468">
        <v>26</v>
      </c>
      <c r="H129" s="381">
        <f t="shared" si="19"/>
        <v>147.68</v>
      </c>
      <c r="I129" s="367"/>
      <c r="J129" s="367"/>
      <c r="K129" s="468">
        <f>[1]Hoja1!I6399</f>
        <v>5.68</v>
      </c>
      <c r="L129" s="367"/>
      <c r="M129" s="367"/>
      <c r="N129" s="367"/>
      <c r="O129" s="365"/>
    </row>
    <row r="130" spans="1:15" s="156" customFormat="1" ht="21" x14ac:dyDescent="0.4">
      <c r="A130" s="330" t="s">
        <v>18</v>
      </c>
      <c r="B130" s="381" t="str">
        <f>[1]Hoja1!C6400</f>
        <v>0733</v>
      </c>
      <c r="C130" s="465" t="str">
        <f>[1]Hoja1!D6400</f>
        <v>47732</v>
      </c>
      <c r="D130" s="465">
        <f>[1]Hoja1!E6400</f>
        <v>280210</v>
      </c>
      <c r="E130" s="465">
        <f>[1]Hoja1!F6400</f>
        <v>16</v>
      </c>
      <c r="F130" s="393">
        <f>[1]Hoja1!G6400</f>
        <v>5.68</v>
      </c>
      <c r="G130" s="381">
        <v>447</v>
      </c>
      <c r="H130" s="381">
        <f t="shared" si="19"/>
        <v>2538.96</v>
      </c>
      <c r="I130" s="367"/>
      <c r="J130" s="367"/>
      <c r="K130" s="381">
        <f>[1]Hoja1!I6400</f>
        <v>5.68</v>
      </c>
      <c r="L130" s="367"/>
      <c r="M130" s="367"/>
      <c r="N130" s="367"/>
      <c r="O130" s="365"/>
    </row>
    <row r="131" spans="1:15" s="156" customFormat="1" ht="21" x14ac:dyDescent="0.4">
      <c r="B131" s="381" t="str">
        <f>[1]Hoja1!C6401</f>
        <v>0738</v>
      </c>
      <c r="C131" s="465" t="str">
        <f>[1]Hoja1!D6401</f>
        <v>47732</v>
      </c>
      <c r="D131" s="465">
        <f>[1]Hoja1!E6401</f>
        <v>280210</v>
      </c>
      <c r="E131" s="465">
        <f>[1]Hoja1!F6401</f>
        <v>16</v>
      </c>
      <c r="F131" s="393">
        <f>[1]Hoja1!G6401</f>
        <v>8.5</v>
      </c>
      <c r="G131" s="381">
        <f>[1]Hoja1!H6401</f>
        <v>15</v>
      </c>
      <c r="H131" s="381">
        <f t="shared" si="19"/>
        <v>127.5</v>
      </c>
      <c r="I131" s="367"/>
      <c r="J131" s="367"/>
      <c r="K131" s="381">
        <f>[1]Hoja1!I6401</f>
        <v>8.5</v>
      </c>
      <c r="L131" s="367"/>
      <c r="M131" s="367"/>
      <c r="N131" s="367"/>
      <c r="O131" s="365"/>
    </row>
    <row r="132" spans="1:15" s="159" customFormat="1" ht="21" x14ac:dyDescent="0.4">
      <c r="B132" s="495" t="str">
        <f>[1]Hoja1!C6402</f>
        <v>0744</v>
      </c>
      <c r="C132" s="536" t="str">
        <f>[1]Hoja1!D6402</f>
        <v>47732</v>
      </c>
      <c r="D132" s="476">
        <f>[1]Hoja1!E6402</f>
        <v>280210</v>
      </c>
      <c r="E132" s="477">
        <f>[1]Hoja1!F6402</f>
        <v>16</v>
      </c>
      <c r="F132" s="468">
        <f>[1]Hoja1!G6402</f>
        <v>9.9499999999999993</v>
      </c>
      <c r="G132" s="468">
        <f>[1]Hoja1!H6402</f>
        <v>20</v>
      </c>
      <c r="H132" s="381">
        <f t="shared" si="19"/>
        <v>199</v>
      </c>
      <c r="I132" s="367"/>
      <c r="J132" s="367"/>
      <c r="K132" s="468">
        <f>[1]Hoja1!I6402</f>
        <v>9.9499999999999993</v>
      </c>
      <c r="L132" s="367"/>
      <c r="M132" s="367"/>
      <c r="N132" s="367"/>
      <c r="O132" s="365"/>
    </row>
    <row r="133" spans="1:15" s="159" customFormat="1" ht="21" x14ac:dyDescent="0.4">
      <c r="A133" s="331" t="s">
        <v>18</v>
      </c>
      <c r="B133" s="365"/>
      <c r="C133" s="537"/>
      <c r="D133" s="537"/>
      <c r="E133" s="537"/>
      <c r="F133" s="366"/>
      <c r="G133" s="365"/>
      <c r="H133" s="365"/>
      <c r="I133" s="367"/>
      <c r="J133" s="367"/>
      <c r="K133" s="366"/>
      <c r="L133" s="367"/>
      <c r="M133" s="367"/>
      <c r="N133" s="367"/>
      <c r="O133" s="365"/>
    </row>
    <row r="134" spans="1:15" s="159" customFormat="1" ht="21" x14ac:dyDescent="0.4">
      <c r="A134" s="331" t="s">
        <v>18</v>
      </c>
      <c r="B134" s="423" t="s">
        <v>290</v>
      </c>
      <c r="C134" s="365"/>
      <c r="D134" s="365"/>
      <c r="E134" s="365"/>
      <c r="F134" s="386">
        <f>GEOMEAN(F137,F140:F146,F149:F152,F155,F158,F161,F164:F166,F169)</f>
        <v>8.656696067309019</v>
      </c>
      <c r="G134" s="386">
        <f>G136+G139+G148+G154+G157+G160+G163+G168</f>
        <v>4750</v>
      </c>
      <c r="H134" s="386">
        <f>H136+H139+H148+H154+H157+H160+H163+H168</f>
        <v>43387.35</v>
      </c>
      <c r="I134" s="386">
        <f>(H134/($H$9)*100)</f>
        <v>31.5454430446011</v>
      </c>
      <c r="J134" s="367"/>
      <c r="K134" s="386">
        <f>GEOMEAN(K137,K140:K146,K149:K152,K155,K158,K161,K164:K166,K169)</f>
        <v>8.7122692488630822</v>
      </c>
      <c r="L134" s="367"/>
      <c r="M134" s="367"/>
      <c r="N134" s="367"/>
      <c r="O134" s="365"/>
    </row>
    <row r="135" spans="1:15" s="159" customFormat="1" ht="21" x14ac:dyDescent="0.4">
      <c r="A135" s="331" t="s">
        <v>18</v>
      </c>
      <c r="B135" s="365"/>
      <c r="C135" s="365"/>
      <c r="D135" s="365"/>
      <c r="E135" s="365"/>
      <c r="F135" s="366"/>
      <c r="G135" s="365"/>
      <c r="H135" s="365"/>
      <c r="I135" s="367"/>
      <c r="J135" s="367"/>
      <c r="K135" s="366"/>
      <c r="L135" s="367"/>
      <c r="M135" s="367"/>
      <c r="N135" s="367"/>
      <c r="O135" s="365"/>
    </row>
    <row r="136" spans="1:15" s="159" customFormat="1" ht="21" x14ac:dyDescent="0.4">
      <c r="A136" s="539" t="str">
        <f>[1]Hoja1!B6403</f>
        <v>1021</v>
      </c>
      <c r="B136" s="467" t="str">
        <f>[1]Hoja1!C6403</f>
        <v>Arimac</v>
      </c>
      <c r="C136" s="381" t="str">
        <f>[1]Hoja1!D6403</f>
        <v/>
      </c>
      <c r="D136" s="381"/>
      <c r="E136" s="381"/>
      <c r="F136" s="386">
        <f>GEOMEAN(F137)</f>
        <v>8.35</v>
      </c>
      <c r="G136" s="386">
        <f>SUM(G137:G141)</f>
        <v>1419</v>
      </c>
      <c r="H136" s="386">
        <f>SUM(H137:H141)</f>
        <v>12733</v>
      </c>
      <c r="I136" s="386">
        <f>(H136/($H$134)*100)</f>
        <v>29.347263660951867</v>
      </c>
      <c r="J136" s="367"/>
      <c r="K136" s="386">
        <f>GEOMEAN(K137)</f>
        <v>8.35</v>
      </c>
      <c r="L136" s="367"/>
      <c r="M136" s="367"/>
      <c r="N136" s="367"/>
      <c r="O136" s="365"/>
    </row>
    <row r="137" spans="1:15" s="160" customFormat="1" ht="21" x14ac:dyDescent="0.4">
      <c r="B137" s="495" t="str">
        <f>[1]Hoja1!C6404</f>
        <v>0709</v>
      </c>
      <c r="C137" s="536" t="str">
        <f>[1]Hoja1!D6404</f>
        <v>47732</v>
      </c>
      <c r="D137" s="476">
        <f>[1]Hoja1!E6404</f>
        <v>280209</v>
      </c>
      <c r="E137" s="391">
        <f>[1]Hoja1!F6404</f>
        <v>4</v>
      </c>
      <c r="F137" s="468">
        <f>[1]Hoja1!G6404</f>
        <v>8.35</v>
      </c>
      <c r="G137" s="468">
        <f>[1]Hoja1!H6404</f>
        <v>100</v>
      </c>
      <c r="H137" s="381">
        <f t="shared" ref="H137" si="20">F137*G137</f>
        <v>835</v>
      </c>
      <c r="I137" s="367"/>
      <c r="J137" s="367"/>
      <c r="K137" s="468">
        <f>[1]Hoja1!I6404</f>
        <v>8.35</v>
      </c>
      <c r="L137" s="367"/>
      <c r="M137" s="367"/>
      <c r="N137" s="367"/>
      <c r="O137" s="365"/>
    </row>
    <row r="138" spans="1:15" s="159" customFormat="1" ht="21" x14ac:dyDescent="0.4">
      <c r="A138" s="332" t="s">
        <v>18</v>
      </c>
      <c r="B138" s="365"/>
      <c r="C138" s="365"/>
      <c r="D138" s="365"/>
      <c r="E138" s="365"/>
      <c r="F138" s="366"/>
      <c r="G138" s="365"/>
      <c r="H138" s="365"/>
      <c r="I138" s="367"/>
      <c r="J138" s="367"/>
      <c r="K138" s="366"/>
      <c r="L138" s="367"/>
      <c r="M138" s="367"/>
      <c r="N138" s="367"/>
      <c r="O138" s="365"/>
    </row>
    <row r="139" spans="1:15" s="159" customFormat="1" ht="21" x14ac:dyDescent="0.4">
      <c r="A139" s="465" t="str">
        <f>[1]Hoja1!B6405</f>
        <v>1023</v>
      </c>
      <c r="B139" s="467" t="str">
        <f>[1]Hoja1!C6405</f>
        <v>Hormitox</v>
      </c>
      <c r="C139" s="381" t="str">
        <f>[1]Hoja1!D6405</f>
        <v/>
      </c>
      <c r="D139" s="381"/>
      <c r="E139" s="381"/>
      <c r="F139" s="386">
        <f>GEOMEAN(F140:F146)</f>
        <v>9.2628275135149369</v>
      </c>
      <c r="G139" s="386">
        <f>SUM(G140:G146)</f>
        <v>1098</v>
      </c>
      <c r="H139" s="386">
        <f>SUM(H140:H146)</f>
        <v>9965</v>
      </c>
      <c r="I139" s="386">
        <f>(H139/($H$134)*100)</f>
        <v>22.967523944191107</v>
      </c>
      <c r="J139" s="367"/>
      <c r="K139" s="386">
        <f>GEOMEAN(K140:K146)</f>
        <v>9.2628275135149369</v>
      </c>
      <c r="L139" s="367"/>
      <c r="M139" s="367"/>
      <c r="N139" s="367"/>
      <c r="O139" s="365"/>
    </row>
    <row r="140" spans="1:15" s="161" customFormat="1" ht="21" x14ac:dyDescent="0.4">
      <c r="B140" s="381" t="str">
        <f>[1]Hoja1!C6406</f>
        <v>0709</v>
      </c>
      <c r="C140" s="465" t="str">
        <f>[1]Hoja1!D6406</f>
        <v>47732</v>
      </c>
      <c r="D140" s="465">
        <f>[1]Hoja1!E6406</f>
        <v>280209</v>
      </c>
      <c r="E140" s="465">
        <f>[1]Hoja1!F6406</f>
        <v>16</v>
      </c>
      <c r="F140" s="393">
        <f>[1]Hoja1!G6406</f>
        <v>9.5</v>
      </c>
      <c r="G140" s="381">
        <f>[1]Hoja1!H6406</f>
        <v>110</v>
      </c>
      <c r="H140" s="381">
        <f t="shared" ref="H140:H146" si="21">F140*G140</f>
        <v>1045</v>
      </c>
      <c r="I140" s="367"/>
      <c r="J140" s="367"/>
      <c r="K140" s="381">
        <f>[1]Hoja1!I6406</f>
        <v>9.5</v>
      </c>
      <c r="L140" s="367"/>
      <c r="M140" s="367"/>
      <c r="N140" s="367"/>
      <c r="O140" s="365"/>
    </row>
    <row r="141" spans="1:15" s="161" customFormat="1" ht="21" x14ac:dyDescent="0.4">
      <c r="B141" s="381" t="str">
        <f>[1]Hoja1!C6407</f>
        <v>0720</v>
      </c>
      <c r="C141" s="465" t="str">
        <f>[1]Hoja1!D6407</f>
        <v>47732</v>
      </c>
      <c r="D141" s="465">
        <f>[1]Hoja1!E6407</f>
        <v>280209</v>
      </c>
      <c r="E141" s="465">
        <f>[1]Hoja1!F6407</f>
        <v>16</v>
      </c>
      <c r="F141" s="393">
        <v>8</v>
      </c>
      <c r="G141" s="381">
        <v>111</v>
      </c>
      <c r="H141" s="381">
        <f t="shared" si="21"/>
        <v>888</v>
      </c>
      <c r="I141" s="367"/>
      <c r="J141" s="367"/>
      <c r="K141" s="381">
        <v>8</v>
      </c>
      <c r="L141" s="367"/>
      <c r="M141" s="367"/>
      <c r="N141" s="367"/>
      <c r="O141" s="365"/>
    </row>
    <row r="142" spans="1:15" s="161" customFormat="1" ht="21" x14ac:dyDescent="0.4">
      <c r="B142" s="545" t="str">
        <f>[1]Hoja1!C6408</f>
        <v>0730</v>
      </c>
      <c r="C142" s="546" t="str">
        <f>[1]Hoja1!D6408</f>
        <v>47732</v>
      </c>
      <c r="D142" s="547">
        <f>[1]Hoja1!E6408</f>
        <v>280209</v>
      </c>
      <c r="E142" s="547">
        <f>[1]Hoja1!F6408</f>
        <v>16</v>
      </c>
      <c r="F142" s="501">
        <v>8</v>
      </c>
      <c r="G142" s="501">
        <v>500</v>
      </c>
      <c r="H142" s="381">
        <f t="shared" si="21"/>
        <v>4000</v>
      </c>
      <c r="I142" s="548"/>
      <c r="J142" s="544"/>
      <c r="K142" s="501">
        <v>8</v>
      </c>
      <c r="L142" s="544"/>
      <c r="M142" s="544"/>
      <c r="N142" s="543"/>
      <c r="O142" s="365"/>
    </row>
    <row r="143" spans="1:15" s="161" customFormat="1" ht="21" x14ac:dyDescent="0.4">
      <c r="B143" s="381" t="str">
        <f>[1]Hoja1!C6409</f>
        <v>0731</v>
      </c>
      <c r="C143" s="465" t="str">
        <f>[1]Hoja1!D6409</f>
        <v>47732</v>
      </c>
      <c r="D143" s="465">
        <f>[1]Hoja1!E6409</f>
        <v>280209</v>
      </c>
      <c r="E143" s="465">
        <f>[1]Hoja1!F6409</f>
        <v>16</v>
      </c>
      <c r="F143" s="393">
        <v>9</v>
      </c>
      <c r="G143" s="381">
        <f>[1]Hoja1!H6409</f>
        <v>50</v>
      </c>
      <c r="H143" s="381">
        <f t="shared" si="21"/>
        <v>450</v>
      </c>
      <c r="I143" s="367"/>
      <c r="J143" s="367"/>
      <c r="K143" s="381">
        <v>9</v>
      </c>
      <c r="L143" s="367"/>
      <c r="M143" s="367"/>
      <c r="N143" s="367"/>
      <c r="O143" s="365"/>
    </row>
    <row r="144" spans="1:15" s="161" customFormat="1" ht="21" x14ac:dyDescent="0.4">
      <c r="B144" s="495" t="str">
        <f>[1]Hoja1!C6410</f>
        <v>0733</v>
      </c>
      <c r="C144" s="536" t="str">
        <f>[1]Hoja1!D6410</f>
        <v>47732</v>
      </c>
      <c r="D144" s="476">
        <f>[1]Hoja1!E6410</f>
        <v>280209</v>
      </c>
      <c r="E144" s="477">
        <f>[1]Hoja1!F6410</f>
        <v>16</v>
      </c>
      <c r="F144" s="468">
        <v>12</v>
      </c>
      <c r="G144" s="468">
        <v>207</v>
      </c>
      <c r="H144" s="381">
        <f t="shared" si="21"/>
        <v>2484</v>
      </c>
      <c r="I144" s="367"/>
      <c r="J144" s="367"/>
      <c r="K144" s="468">
        <v>12</v>
      </c>
      <c r="L144" s="367"/>
      <c r="M144" s="367"/>
      <c r="N144" s="367"/>
      <c r="O144" s="365"/>
    </row>
    <row r="145" spans="1:15" s="161" customFormat="1" ht="21" x14ac:dyDescent="0.4">
      <c r="A145" s="162" t="s">
        <v>18</v>
      </c>
      <c r="B145" s="381" t="str">
        <f>[1]Hoja1!C6411</f>
        <v>0742</v>
      </c>
      <c r="C145" s="465" t="str">
        <f>[1]Hoja1!D6411</f>
        <v>47732</v>
      </c>
      <c r="D145" s="465">
        <f>[1]Hoja1!E6411</f>
        <v>280209</v>
      </c>
      <c r="E145" s="465">
        <f>[1]Hoja1!F6411</f>
        <v>16</v>
      </c>
      <c r="F145" s="393">
        <v>9</v>
      </c>
      <c r="G145" s="381">
        <f>[1]Hoja1!H6411</f>
        <v>100</v>
      </c>
      <c r="H145" s="381">
        <f t="shared" si="21"/>
        <v>900</v>
      </c>
      <c r="I145" s="367"/>
      <c r="J145" s="367"/>
      <c r="K145" s="381">
        <v>9</v>
      </c>
      <c r="L145" s="367"/>
      <c r="M145" s="367"/>
      <c r="N145" s="367"/>
      <c r="O145" s="365"/>
    </row>
    <row r="146" spans="1:15" s="161" customFormat="1" ht="21" x14ac:dyDescent="0.4">
      <c r="A146" s="162" t="s">
        <v>18</v>
      </c>
      <c r="B146" s="381" t="str">
        <f>[1]Hoja1!C6412</f>
        <v>0744</v>
      </c>
      <c r="C146" s="465" t="str">
        <f>[1]Hoja1!D6412</f>
        <v>47732</v>
      </c>
      <c r="D146" s="465">
        <f>[1]Hoja1!E6412</f>
        <v>280209</v>
      </c>
      <c r="E146" s="465">
        <f>[1]Hoja1!F6412</f>
        <v>16</v>
      </c>
      <c r="F146" s="393">
        <f>[1]Hoja1!G6412</f>
        <v>9.9</v>
      </c>
      <c r="G146" s="381">
        <f>[1]Hoja1!H6412</f>
        <v>20</v>
      </c>
      <c r="H146" s="381">
        <f t="shared" si="21"/>
        <v>198</v>
      </c>
      <c r="I146" s="367"/>
      <c r="J146" s="367"/>
      <c r="K146" s="381">
        <f>[1]Hoja1!I6412</f>
        <v>9.9</v>
      </c>
      <c r="L146" s="367"/>
      <c r="M146" s="367"/>
      <c r="N146" s="367"/>
      <c r="O146" s="365"/>
    </row>
    <row r="147" spans="1:15" s="161" customFormat="1" ht="21" x14ac:dyDescent="0.4">
      <c r="A147" s="162" t="s">
        <v>18</v>
      </c>
      <c r="B147" s="365"/>
      <c r="C147" s="537"/>
      <c r="D147" s="537"/>
      <c r="E147" s="537"/>
      <c r="F147" s="366"/>
      <c r="G147" s="365"/>
      <c r="H147" s="365"/>
      <c r="I147" s="367"/>
      <c r="J147" s="367"/>
      <c r="K147" s="366"/>
      <c r="L147" s="367"/>
      <c r="M147" s="367"/>
      <c r="N147" s="367"/>
      <c r="O147" s="365"/>
    </row>
    <row r="148" spans="1:15" s="161" customFormat="1" ht="21" x14ac:dyDescent="0.4">
      <c r="A148" s="465" t="str">
        <f>[1]Hoja1!B6413</f>
        <v>1027</v>
      </c>
      <c r="B148" s="467" t="str">
        <f>[1]Hoja1!C6413</f>
        <v>Arrivo 20 EC</v>
      </c>
      <c r="C148" s="381" t="str">
        <f>[1]Hoja1!D6413</f>
        <v/>
      </c>
      <c r="D148" s="381"/>
      <c r="E148" s="381"/>
      <c r="F148" s="386">
        <f>GEOMEAN(F149:F152)</f>
        <v>2.1064329653052605</v>
      </c>
      <c r="G148" s="386">
        <f>SUM(G149:G152)</f>
        <v>1701</v>
      </c>
      <c r="H148" s="386">
        <f>SUM(H149:H152)</f>
        <v>3902.25</v>
      </c>
      <c r="I148" s="386">
        <f>(H148/($H$134)*100)</f>
        <v>8.993980964497716</v>
      </c>
      <c r="J148" s="367"/>
      <c r="K148" s="386">
        <f>GEOMEAN(K149:K152)</f>
        <v>2.132283604464543</v>
      </c>
      <c r="L148" s="367"/>
      <c r="M148" s="367"/>
      <c r="N148" s="367"/>
      <c r="O148" s="365"/>
    </row>
    <row r="149" spans="1:15" s="161" customFormat="1" ht="21" x14ac:dyDescent="0.4">
      <c r="B149" s="381" t="str">
        <f>[1]Hoja1!C6414</f>
        <v>0717</v>
      </c>
      <c r="C149" s="465" t="str">
        <f>[1]Hoja1!D6414</f>
        <v>47732</v>
      </c>
      <c r="D149" s="465">
        <f>[1]Hoja1!E6414</f>
        <v>280209</v>
      </c>
      <c r="E149" s="465">
        <f>[1]Hoja1!F6414</f>
        <v>31</v>
      </c>
      <c r="F149" s="397">
        <f>[1]Hoja1!G6414</f>
        <v>1.75</v>
      </c>
      <c r="G149" s="465">
        <v>100</v>
      </c>
      <c r="H149" s="381">
        <f t="shared" ref="H149:H152" si="22">F149*G149</f>
        <v>175</v>
      </c>
      <c r="I149" s="392"/>
      <c r="J149" s="367"/>
      <c r="K149" s="465">
        <f>[1]Hoja1!I6414</f>
        <v>1.75</v>
      </c>
      <c r="L149" s="367"/>
      <c r="M149" s="367"/>
      <c r="N149" s="367"/>
      <c r="O149" s="365"/>
    </row>
    <row r="150" spans="1:15" s="163" customFormat="1" ht="21" x14ac:dyDescent="0.4">
      <c r="B150" s="495" t="str">
        <f>[1]Hoja1!C6415</f>
        <v>0720</v>
      </c>
      <c r="C150" s="536" t="str">
        <f>[1]Hoja1!D6415</f>
        <v>47732</v>
      </c>
      <c r="D150" s="476">
        <f>[1]Hoja1!E6415</f>
        <v>280209</v>
      </c>
      <c r="E150" s="477">
        <f>[1]Hoja1!F6415</f>
        <v>31</v>
      </c>
      <c r="F150" s="549">
        <f>[1]Hoja1!G6415</f>
        <v>2.25</v>
      </c>
      <c r="G150" s="549">
        <v>101</v>
      </c>
      <c r="H150" s="381">
        <f t="shared" si="22"/>
        <v>227.25</v>
      </c>
      <c r="I150" s="392"/>
      <c r="J150" s="367"/>
      <c r="K150" s="549">
        <f>[1]Hoja1!I6415</f>
        <v>2.25</v>
      </c>
      <c r="L150" s="367"/>
      <c r="M150" s="367"/>
      <c r="N150" s="367"/>
      <c r="O150" s="365"/>
    </row>
    <row r="151" spans="1:15" s="161" customFormat="1" ht="21" x14ac:dyDescent="0.4">
      <c r="A151" s="333" t="s">
        <v>18</v>
      </c>
      <c r="B151" s="381" t="str">
        <f>[1]Hoja1!C6416</f>
        <v>0730</v>
      </c>
      <c r="C151" s="465" t="str">
        <f>[1]Hoja1!D6416</f>
        <v>47732</v>
      </c>
      <c r="D151" s="465">
        <f>[1]Hoja1!E6416</f>
        <v>280209</v>
      </c>
      <c r="E151" s="465">
        <f>[1]Hoja1!F6416</f>
        <v>31</v>
      </c>
      <c r="F151" s="397">
        <f>[1]Hoja1!G6416</f>
        <v>2.5</v>
      </c>
      <c r="G151" s="465">
        <v>1000</v>
      </c>
      <c r="H151" s="381">
        <f t="shared" si="22"/>
        <v>2500</v>
      </c>
      <c r="I151" s="392"/>
      <c r="J151" s="367"/>
      <c r="K151" s="465">
        <f>[1]Hoja1!I6416</f>
        <v>2.5</v>
      </c>
      <c r="L151" s="367"/>
      <c r="M151" s="367"/>
      <c r="N151" s="367"/>
      <c r="O151" s="365"/>
    </row>
    <row r="152" spans="1:15" s="161" customFormat="1" ht="21" x14ac:dyDescent="0.4">
      <c r="A152" s="333" t="s">
        <v>18</v>
      </c>
      <c r="B152" s="381" t="str">
        <f>[1]Hoja1!C6417</f>
        <v>0742</v>
      </c>
      <c r="C152" s="465" t="str">
        <f>[1]Hoja1!D6417</f>
        <v>47732</v>
      </c>
      <c r="D152" s="465">
        <f>[1]Hoja1!E6417</f>
        <v>280209</v>
      </c>
      <c r="E152" s="465">
        <f>[1]Hoja1!F6417</f>
        <v>31</v>
      </c>
      <c r="F152" s="397">
        <f>[1]Hoja1!G6417</f>
        <v>2</v>
      </c>
      <c r="G152" s="465">
        <f>[1]Hoja1!H6417</f>
        <v>500</v>
      </c>
      <c r="H152" s="381">
        <f t="shared" si="22"/>
        <v>1000</v>
      </c>
      <c r="I152" s="392"/>
      <c r="J152" s="367"/>
      <c r="K152" s="465">
        <f>[1]Hoja1!I6417</f>
        <v>2.1</v>
      </c>
      <c r="L152" s="367"/>
      <c r="M152" s="367"/>
      <c r="N152" s="367"/>
      <c r="O152" s="365"/>
    </row>
    <row r="153" spans="1:15" s="161" customFormat="1" ht="21" x14ac:dyDescent="0.4">
      <c r="B153" s="381"/>
      <c r="C153" s="381"/>
      <c r="D153" s="381"/>
      <c r="E153" s="381"/>
      <c r="F153" s="393"/>
      <c r="G153" s="381"/>
      <c r="H153" s="381"/>
      <c r="I153" s="392"/>
      <c r="J153" s="367"/>
      <c r="K153" s="366"/>
      <c r="L153" s="367"/>
      <c r="M153" s="367"/>
      <c r="N153" s="367"/>
      <c r="O153" s="365"/>
    </row>
    <row r="154" spans="1:15" s="164" customFormat="1" ht="21" x14ac:dyDescent="0.4">
      <c r="A154" s="465" t="str">
        <f>[1]Hoja1!B6418</f>
        <v>1028</v>
      </c>
      <c r="B154" s="362" t="str">
        <f>[1]Hoja1!C6418</f>
        <v>Brigadier 0.3 GR</v>
      </c>
      <c r="C154" s="424" t="str">
        <f>[1]Hoja1!D6418</f>
        <v/>
      </c>
      <c r="D154" s="390"/>
      <c r="E154" s="391"/>
      <c r="F154" s="386">
        <f>GEOMEAN(F155)</f>
        <v>3.75</v>
      </c>
      <c r="G154" s="386">
        <f>SUM(G155:G158)</f>
        <v>108</v>
      </c>
      <c r="H154" s="386">
        <f>SUM(H155:H158)</f>
        <v>957</v>
      </c>
      <c r="I154" s="386">
        <f>(H154/($H$134)*100)</f>
        <v>2.2057120335766069</v>
      </c>
      <c r="J154" s="367"/>
      <c r="K154" s="386">
        <f>GEOMEAN(K155)</f>
        <v>3.95</v>
      </c>
      <c r="L154" s="367"/>
      <c r="M154" s="367"/>
      <c r="N154" s="367"/>
      <c r="O154" s="365"/>
    </row>
    <row r="155" spans="1:15" s="161" customFormat="1" ht="21" x14ac:dyDescent="0.4">
      <c r="A155" s="334" t="s">
        <v>18</v>
      </c>
      <c r="B155" s="381" t="str">
        <f>[1]Hoja1!C6419</f>
        <v>0731</v>
      </c>
      <c r="C155" s="465" t="str">
        <f>[1]Hoja1!D6419</f>
        <v>47732</v>
      </c>
      <c r="D155" s="465">
        <f>[1]Hoja1!E6419</f>
        <v>280209</v>
      </c>
      <c r="E155" s="381">
        <f>[1]Hoja1!F6419</f>
        <v>31</v>
      </c>
      <c r="F155" s="393">
        <f>[1]Hoja1!G6419</f>
        <v>3.75</v>
      </c>
      <c r="G155" s="381">
        <f>[1]Hoja1!H6419</f>
        <v>24</v>
      </c>
      <c r="H155" s="381">
        <f t="shared" ref="H155:H158" si="23">F155*G155</f>
        <v>90</v>
      </c>
      <c r="I155" s="367"/>
      <c r="J155" s="367"/>
      <c r="K155" s="381">
        <f>[1]Hoja1!I6419</f>
        <v>3.95</v>
      </c>
      <c r="L155" s="367"/>
      <c r="M155" s="367"/>
      <c r="N155" s="367"/>
      <c r="O155" s="365"/>
    </row>
    <row r="156" spans="1:15" s="161" customFormat="1" ht="21" x14ac:dyDescent="0.4">
      <c r="A156" s="334" t="s">
        <v>18</v>
      </c>
      <c r="B156" s="381"/>
      <c r="C156" s="381"/>
      <c r="D156" s="381"/>
      <c r="E156" s="381"/>
      <c r="F156" s="393"/>
      <c r="G156" s="381"/>
      <c r="H156" s="381"/>
      <c r="I156" s="367"/>
      <c r="J156" s="367"/>
      <c r="K156" s="366"/>
      <c r="L156" s="367"/>
      <c r="M156" s="367"/>
      <c r="N156" s="367"/>
      <c r="O156" s="365"/>
    </row>
    <row r="157" spans="1:15" s="152" customFormat="1" ht="21" x14ac:dyDescent="0.4">
      <c r="A157" s="539" t="str">
        <f>[1]Hoja1!B6420</f>
        <v>1029</v>
      </c>
      <c r="B157" s="467" t="str">
        <f>[1]Hoja1!C6420</f>
        <v>Confidor 70 WG</v>
      </c>
      <c r="C157" s="381" t="str">
        <f>[1]Hoja1!D6420</f>
        <v/>
      </c>
      <c r="D157" s="381"/>
      <c r="E157" s="381"/>
      <c r="F157" s="386">
        <f>GEOMEAN(F158)</f>
        <v>23.75</v>
      </c>
      <c r="G157" s="386">
        <f>SUM(G158:G161)</f>
        <v>72</v>
      </c>
      <c r="H157" s="386">
        <f>SUM(H158:H161)</f>
        <v>582</v>
      </c>
      <c r="I157" s="386">
        <f>(H157/($H$134)*100)</f>
        <v>1.3414048103882814</v>
      </c>
      <c r="J157" s="367"/>
      <c r="K157" s="386">
        <f>GEOMEAN(K158)</f>
        <v>24.25</v>
      </c>
      <c r="L157" s="367"/>
      <c r="M157" s="367"/>
      <c r="N157" s="367"/>
      <c r="O157" s="365"/>
    </row>
    <row r="158" spans="1:15" s="165" customFormat="1" ht="21" x14ac:dyDescent="0.4">
      <c r="B158" s="495" t="str">
        <f>[1]Hoja1!C6421</f>
        <v>0731</v>
      </c>
      <c r="C158" s="536" t="str">
        <f>[1]Hoja1!D6421</f>
        <v>47732</v>
      </c>
      <c r="D158" s="476">
        <f>[1]Hoja1!E6421</f>
        <v>280209</v>
      </c>
      <c r="E158" s="477">
        <f>[1]Hoja1!F6421</f>
        <v>111</v>
      </c>
      <c r="F158" s="468">
        <f>[1]Hoja1!G6421</f>
        <v>23.75</v>
      </c>
      <c r="G158" s="468">
        <f>[1]Hoja1!H6421</f>
        <v>12</v>
      </c>
      <c r="H158" s="381">
        <f t="shared" si="23"/>
        <v>285</v>
      </c>
      <c r="I158" s="367"/>
      <c r="J158" s="367"/>
      <c r="K158" s="468">
        <f>[1]Hoja1!I6421</f>
        <v>24.25</v>
      </c>
      <c r="L158" s="367"/>
      <c r="M158" s="367"/>
      <c r="N158" s="367"/>
      <c r="O158" s="365"/>
    </row>
    <row r="159" spans="1:15" s="165" customFormat="1" ht="21" x14ac:dyDescent="0.4">
      <c r="A159" s="335" t="s">
        <v>18</v>
      </c>
      <c r="B159" s="365"/>
      <c r="C159" s="365"/>
      <c r="D159" s="365"/>
      <c r="E159" s="365"/>
      <c r="F159" s="366"/>
      <c r="G159" s="365"/>
      <c r="H159" s="365"/>
      <c r="I159" s="367"/>
      <c r="J159" s="367"/>
      <c r="K159" s="366"/>
      <c r="L159" s="367"/>
      <c r="M159" s="367"/>
      <c r="N159" s="367"/>
      <c r="O159" s="365"/>
    </row>
    <row r="160" spans="1:15" s="165" customFormat="1" ht="21" x14ac:dyDescent="0.4">
      <c r="A160" s="465" t="str">
        <f>[1]Hoja1!B6422</f>
        <v>1034</v>
      </c>
      <c r="B160" s="467" t="str">
        <f>[1]Hoja1!C6422</f>
        <v>Kate Zeon 2.5 CS</v>
      </c>
      <c r="C160" s="381" t="str">
        <f>[1]Hoja1!D6422</f>
        <v/>
      </c>
      <c r="D160" s="381"/>
      <c r="E160" s="381"/>
      <c r="F160" s="386">
        <f>GEOMEAN(F161)</f>
        <v>4.95</v>
      </c>
      <c r="G160" s="386">
        <f>SUM(G161)</f>
        <v>30</v>
      </c>
      <c r="H160" s="386">
        <f>SUM(H161)</f>
        <v>148.5</v>
      </c>
      <c r="I160" s="386">
        <f>(H160/($H$134)*100)</f>
        <v>0.342265660382577</v>
      </c>
      <c r="J160" s="367"/>
      <c r="K160" s="386">
        <f>GEOMEAN(K161)</f>
        <v>4.95</v>
      </c>
      <c r="L160" s="367"/>
      <c r="M160" s="367"/>
      <c r="N160" s="367"/>
      <c r="O160" s="365"/>
    </row>
    <row r="161" spans="1:15" s="165" customFormat="1" ht="21" x14ac:dyDescent="0.4">
      <c r="A161" s="335" t="s">
        <v>18</v>
      </c>
      <c r="B161" s="381" t="str">
        <f>[1]Hoja1!C6423</f>
        <v>0731</v>
      </c>
      <c r="C161" s="465" t="str">
        <f>[1]Hoja1!D6423</f>
        <v>47732</v>
      </c>
      <c r="D161" s="381">
        <f>[1]Hoja1!E6423</f>
        <v>280209</v>
      </c>
      <c r="E161" s="381">
        <f>[1]Hoja1!F6423</f>
        <v>31</v>
      </c>
      <c r="F161" s="393">
        <f>[1]Hoja1!G6423</f>
        <v>4.95</v>
      </c>
      <c r="G161" s="381">
        <f>[1]Hoja1!H6423</f>
        <v>30</v>
      </c>
      <c r="H161" s="381">
        <f t="shared" ref="H161" si="24">F161*G161</f>
        <v>148.5</v>
      </c>
      <c r="I161" s="367"/>
      <c r="J161" s="367"/>
      <c r="K161" s="381">
        <f>[1]Hoja1!I6423</f>
        <v>4.95</v>
      </c>
      <c r="L161" s="367"/>
      <c r="M161" s="367"/>
      <c r="N161" s="367"/>
      <c r="O161" s="365"/>
    </row>
    <row r="162" spans="1:15" s="165" customFormat="1" ht="21" x14ac:dyDescent="0.4">
      <c r="A162" s="335" t="s">
        <v>18</v>
      </c>
      <c r="B162" s="365"/>
      <c r="C162" s="365"/>
      <c r="D162" s="365"/>
      <c r="E162" s="365"/>
      <c r="F162" s="366"/>
      <c r="G162" s="365"/>
      <c r="H162" s="365"/>
      <c r="I162" s="367"/>
      <c r="J162" s="367"/>
      <c r="K162" s="366"/>
      <c r="L162" s="367"/>
      <c r="M162" s="367"/>
      <c r="N162" s="367"/>
      <c r="O162" s="365"/>
    </row>
    <row r="163" spans="1:15" s="165" customFormat="1" ht="21" x14ac:dyDescent="0.4">
      <c r="A163" s="465" t="str">
        <f>[1]Hoja1!B6424</f>
        <v>1037</v>
      </c>
      <c r="B163" s="467" t="str">
        <f>[1]Hoja1!C6424</f>
        <v>Plenum</v>
      </c>
      <c r="C163" s="381" t="str">
        <f>[1]Hoja1!D6424</f>
        <v/>
      </c>
      <c r="D163" s="381"/>
      <c r="E163" s="381"/>
      <c r="F163" s="386">
        <f>GEOMEAN(F164:F166)</f>
        <v>42.373371644948399</v>
      </c>
      <c r="G163" s="386">
        <f>SUM(G164:G166)</f>
        <v>302</v>
      </c>
      <c r="H163" s="386">
        <f>SUM(H164:H166)</f>
        <v>14699.6</v>
      </c>
      <c r="I163" s="386">
        <f>(H163/($H$134)*100)</f>
        <v>33.879921221277634</v>
      </c>
      <c r="J163" s="367"/>
      <c r="K163" s="386">
        <f>GEOMEAN(K164:K166)</f>
        <v>42.373371644948399</v>
      </c>
      <c r="L163" s="367"/>
      <c r="M163" s="367"/>
      <c r="N163" s="367"/>
      <c r="O163" s="365"/>
    </row>
    <row r="164" spans="1:15" s="165" customFormat="1" ht="21" x14ac:dyDescent="0.4">
      <c r="A164" s="335" t="s">
        <v>18</v>
      </c>
      <c r="B164" s="381" t="str">
        <f>[1]Hoja1!C6425</f>
        <v>0730</v>
      </c>
      <c r="C164" s="465" t="str">
        <f>[1]Hoja1!D6425</f>
        <v>47732</v>
      </c>
      <c r="D164" s="465">
        <f>[1]Hoja1!E6425</f>
        <v>280209</v>
      </c>
      <c r="E164" s="381">
        <f>[1]Hoja1!F6425</f>
        <v>4</v>
      </c>
      <c r="F164" s="393">
        <f>[1]Hoja1!G6425</f>
        <v>27.5</v>
      </c>
      <c r="G164" s="381">
        <v>200</v>
      </c>
      <c r="H164" s="381">
        <f t="shared" ref="H164:H166" si="25">F164*G164</f>
        <v>5500</v>
      </c>
      <c r="I164" s="367"/>
      <c r="J164" s="367"/>
      <c r="K164" s="381">
        <f>[1]Hoja1!I6425</f>
        <v>27.5</v>
      </c>
      <c r="L164" s="367"/>
      <c r="M164" s="367"/>
      <c r="N164" s="367"/>
      <c r="O164" s="365"/>
    </row>
    <row r="165" spans="1:15" s="165" customFormat="1" ht="21" x14ac:dyDescent="0.4">
      <c r="A165" s="335" t="s">
        <v>18</v>
      </c>
      <c r="B165" s="381" t="str">
        <f>[1]Hoja1!C6426</f>
        <v>0733</v>
      </c>
      <c r="C165" s="465" t="str">
        <f>[1]Hoja1!D6426</f>
        <v>47732</v>
      </c>
      <c r="D165" s="465">
        <f>[1]Hoja1!E6426</f>
        <v>280209</v>
      </c>
      <c r="E165" s="381">
        <f>[1]Hoja1!F6426</f>
        <v>4</v>
      </c>
      <c r="F165" s="393">
        <f>[1]Hoja1!G6426</f>
        <v>95.4</v>
      </c>
      <c r="G165" s="381">
        <v>94</v>
      </c>
      <c r="H165" s="381">
        <f t="shared" si="25"/>
        <v>8967.6</v>
      </c>
      <c r="I165" s="367"/>
      <c r="J165" s="367"/>
      <c r="K165" s="381">
        <f>[1]Hoja1!I6426</f>
        <v>95.4</v>
      </c>
      <c r="L165" s="367"/>
      <c r="M165" s="367"/>
      <c r="N165" s="367"/>
      <c r="O165" s="365"/>
    </row>
    <row r="166" spans="1:15" s="165" customFormat="1" ht="21" x14ac:dyDescent="0.4">
      <c r="A166" s="335" t="s">
        <v>18</v>
      </c>
      <c r="B166" s="381" t="str">
        <f>[1]Hoja1!C6427</f>
        <v>0747</v>
      </c>
      <c r="C166" s="465" t="str">
        <f>[1]Hoja1!D6427</f>
        <v>47732</v>
      </c>
      <c r="D166" s="465">
        <f>[1]Hoja1!E6427</f>
        <v>280209</v>
      </c>
      <c r="E166" s="381">
        <f>[1]Hoja1!F6427</f>
        <v>4</v>
      </c>
      <c r="F166" s="393">
        <f>[1]Hoja1!G6427</f>
        <v>29</v>
      </c>
      <c r="G166" s="381">
        <v>8</v>
      </c>
      <c r="H166" s="381">
        <f t="shared" si="25"/>
        <v>232</v>
      </c>
      <c r="I166" s="367"/>
      <c r="J166" s="367"/>
      <c r="K166" s="381">
        <f>[1]Hoja1!I6427</f>
        <v>29</v>
      </c>
      <c r="L166" s="367"/>
      <c r="M166" s="367"/>
      <c r="N166" s="367"/>
      <c r="O166" s="365"/>
    </row>
    <row r="167" spans="1:15" s="165" customFormat="1" ht="21" x14ac:dyDescent="0.4">
      <c r="A167" s="335" t="s">
        <v>18</v>
      </c>
      <c r="B167" s="365"/>
      <c r="C167" s="365"/>
      <c r="D167" s="365"/>
      <c r="E167" s="365"/>
      <c r="F167" s="366"/>
      <c r="G167" s="365"/>
      <c r="H167" s="365"/>
      <c r="I167" s="367"/>
      <c r="J167" s="367"/>
      <c r="K167" s="366"/>
      <c r="L167" s="367"/>
      <c r="M167" s="367"/>
      <c r="N167" s="367"/>
      <c r="O167" s="365"/>
    </row>
    <row r="168" spans="1:15" s="165" customFormat="1" ht="21" x14ac:dyDescent="0.4">
      <c r="A168" s="539" t="str">
        <f>[1]Hoja1!B6428</f>
        <v>1038</v>
      </c>
      <c r="B168" s="362" t="str">
        <f>[1]Hoja1!C6428</f>
        <v>Regent 20 SC</v>
      </c>
      <c r="C168" s="424" t="str">
        <f>[1]Hoja1!D6428</f>
        <v/>
      </c>
      <c r="D168" s="390"/>
      <c r="E168" s="391"/>
      <c r="F168" s="386">
        <f>GEOMEAN(F169)</f>
        <v>20</v>
      </c>
      <c r="G168" s="386">
        <f>SUM(G169)</f>
        <v>20</v>
      </c>
      <c r="H168" s="386">
        <f>SUM(H169)</f>
        <v>400</v>
      </c>
      <c r="I168" s="386">
        <f>(H168/($H$134)*100)</f>
        <v>0.92192770473421404</v>
      </c>
      <c r="J168" s="367"/>
      <c r="K168" s="386">
        <f>GEOMEAN(K169)</f>
        <v>20</v>
      </c>
      <c r="L168" s="367"/>
      <c r="M168" s="367"/>
      <c r="N168" s="367"/>
      <c r="O168" s="365"/>
    </row>
    <row r="169" spans="1:15" s="166" customFormat="1" ht="21" x14ac:dyDescent="0.4">
      <c r="B169" s="495" t="str">
        <f>[1]Hoja1!C6429</f>
        <v>0717</v>
      </c>
      <c r="C169" s="536" t="str">
        <f>[1]Hoja1!D6429</f>
        <v>47732</v>
      </c>
      <c r="D169" s="476">
        <f>[1]Hoja1!E6429</f>
        <v>280209</v>
      </c>
      <c r="E169" s="477">
        <f>[1]Hoja1!F6429</f>
        <v>31</v>
      </c>
      <c r="F169" s="538">
        <f>[1]Hoja1!G6429</f>
        <v>20</v>
      </c>
      <c r="G169" s="538">
        <v>20</v>
      </c>
      <c r="H169" s="381">
        <f t="shared" ref="H169" si="26">F169*G169</f>
        <v>400</v>
      </c>
      <c r="I169" s="367"/>
      <c r="J169" s="367"/>
      <c r="K169" s="538">
        <f>[1]Hoja1!I6429</f>
        <v>20</v>
      </c>
      <c r="L169" s="367"/>
      <c r="M169" s="367"/>
      <c r="N169" s="367"/>
      <c r="O169" s="365"/>
    </row>
    <row r="170" spans="1:15" s="165" customFormat="1" ht="21" x14ac:dyDescent="0.4">
      <c r="A170" s="336" t="s">
        <v>18</v>
      </c>
      <c r="B170" s="365"/>
      <c r="C170" s="365"/>
      <c r="D170" s="365"/>
      <c r="E170" s="365"/>
      <c r="F170" s="366"/>
      <c r="G170" s="365"/>
      <c r="H170" s="365"/>
      <c r="I170" s="367"/>
      <c r="J170" s="367"/>
      <c r="K170" s="366"/>
      <c r="L170" s="367"/>
      <c r="M170" s="367"/>
      <c r="N170" s="367"/>
      <c r="O170" s="365"/>
    </row>
    <row r="171" spans="1:15" s="165" customFormat="1" ht="21" x14ac:dyDescent="0.4">
      <c r="A171" s="336" t="s">
        <v>18</v>
      </c>
      <c r="B171" s="365"/>
      <c r="C171" s="365"/>
      <c r="D171" s="365"/>
      <c r="E171" s="365"/>
      <c r="F171" s="366"/>
      <c r="G171" s="365"/>
      <c r="H171" s="365"/>
      <c r="I171" s="367"/>
      <c r="J171" s="367"/>
      <c r="K171" s="366"/>
      <c r="L171" s="367"/>
      <c r="M171" s="367"/>
      <c r="N171" s="367"/>
      <c r="O171" s="365"/>
    </row>
    <row r="172" spans="1:15" s="165" customFormat="1" ht="21" x14ac:dyDescent="0.4">
      <c r="B172" s="362"/>
      <c r="C172" s="424"/>
      <c r="D172" s="390"/>
      <c r="E172" s="391"/>
      <c r="F172" s="367"/>
      <c r="G172" s="367"/>
      <c r="H172" s="367"/>
      <c r="I172" s="367"/>
      <c r="J172" s="367"/>
      <c r="K172" s="367"/>
      <c r="L172" s="367"/>
      <c r="M172" s="367"/>
      <c r="N172" s="367"/>
      <c r="O172" s="365"/>
    </row>
    <row r="173" spans="1:15" s="167" customFormat="1" ht="21" x14ac:dyDescent="0.4">
      <c r="B173" s="362"/>
      <c r="C173" s="424"/>
      <c r="D173" s="390"/>
      <c r="E173" s="391"/>
      <c r="F173" s="367"/>
      <c r="G173" s="367"/>
      <c r="H173" s="367"/>
      <c r="I173" s="367"/>
      <c r="J173" s="367"/>
      <c r="K173" s="367"/>
      <c r="L173" s="367"/>
      <c r="M173" s="367"/>
      <c r="N173" s="367"/>
      <c r="O173" s="365"/>
    </row>
    <row r="174" spans="1:15" s="165" customFormat="1" ht="21" x14ac:dyDescent="0.4">
      <c r="A174" s="337" t="s">
        <v>18</v>
      </c>
      <c r="B174" s="365"/>
      <c r="C174" s="365"/>
      <c r="D174" s="365"/>
      <c r="E174" s="365"/>
      <c r="F174" s="366"/>
      <c r="G174" s="365"/>
      <c r="H174" s="365"/>
      <c r="I174" s="367"/>
      <c r="J174" s="367"/>
      <c r="K174" s="366"/>
      <c r="L174" s="367"/>
      <c r="M174" s="367"/>
      <c r="N174" s="367"/>
      <c r="O174" s="365"/>
    </row>
    <row r="175" spans="1:15" s="165" customFormat="1" ht="21" x14ac:dyDescent="0.4">
      <c r="B175" s="362"/>
      <c r="C175" s="424"/>
      <c r="D175" s="390"/>
      <c r="E175" s="391"/>
      <c r="F175" s="367"/>
      <c r="G175" s="367"/>
      <c r="H175" s="367"/>
      <c r="I175" s="367"/>
      <c r="J175" s="367"/>
      <c r="K175" s="367"/>
      <c r="L175" s="367"/>
      <c r="M175" s="367"/>
      <c r="N175" s="367"/>
      <c r="O175" s="365"/>
    </row>
    <row r="176" spans="1:15" s="168" customFormat="1" ht="21" x14ac:dyDescent="0.4">
      <c r="B176" s="362"/>
      <c r="C176" s="424"/>
      <c r="D176" s="390"/>
      <c r="E176" s="391"/>
      <c r="F176" s="367"/>
      <c r="G176" s="367"/>
      <c r="H176" s="367"/>
      <c r="I176" s="367"/>
      <c r="J176" s="367"/>
      <c r="K176" s="367"/>
      <c r="L176" s="367"/>
      <c r="M176" s="367"/>
      <c r="N176" s="367"/>
      <c r="O176" s="365"/>
    </row>
    <row r="177" spans="1:15" s="165" customFormat="1" ht="21" x14ac:dyDescent="0.4">
      <c r="A177" s="338" t="s">
        <v>18</v>
      </c>
      <c r="B177" s="365"/>
      <c r="C177" s="365"/>
      <c r="D177" s="365"/>
      <c r="E177" s="365"/>
      <c r="F177" s="366"/>
      <c r="G177" s="365"/>
      <c r="H177" s="365"/>
      <c r="I177" s="367"/>
      <c r="J177" s="367"/>
      <c r="K177" s="366"/>
      <c r="L177" s="367"/>
      <c r="M177" s="367"/>
      <c r="N177" s="367"/>
      <c r="O177" s="365"/>
    </row>
    <row r="178" spans="1:15" s="165" customFormat="1" ht="21" x14ac:dyDescent="0.4">
      <c r="A178" s="338" t="s">
        <v>18</v>
      </c>
      <c r="B178" s="365"/>
      <c r="C178" s="365"/>
      <c r="D178" s="365"/>
      <c r="E178" s="365"/>
      <c r="F178" s="366"/>
      <c r="G178" s="365"/>
      <c r="H178" s="365"/>
      <c r="I178" s="367"/>
      <c r="J178" s="367"/>
      <c r="K178" s="366"/>
      <c r="L178" s="367"/>
      <c r="M178" s="367"/>
      <c r="N178" s="367"/>
      <c r="O178" s="365"/>
    </row>
    <row r="179" spans="1:15" s="165" customFormat="1" ht="21" x14ac:dyDescent="0.4">
      <c r="A179" s="338" t="s">
        <v>18</v>
      </c>
      <c r="B179" s="365"/>
      <c r="C179" s="365"/>
      <c r="D179" s="365"/>
      <c r="E179" s="365"/>
      <c r="F179" s="366"/>
      <c r="G179" s="365"/>
      <c r="H179" s="365"/>
      <c r="I179" s="367"/>
      <c r="J179" s="367"/>
      <c r="K179" s="366"/>
      <c r="L179" s="367"/>
      <c r="M179" s="367"/>
      <c r="N179" s="367"/>
      <c r="O179" s="365"/>
    </row>
    <row r="180" spans="1:15" s="165" customFormat="1" ht="21" x14ac:dyDescent="0.4">
      <c r="A180" s="338" t="s">
        <v>18</v>
      </c>
      <c r="B180" s="365"/>
      <c r="C180" s="365"/>
      <c r="D180" s="365"/>
      <c r="E180" s="365"/>
      <c r="F180" s="366"/>
      <c r="G180" s="365"/>
      <c r="H180" s="365"/>
      <c r="I180" s="367"/>
      <c r="J180" s="367"/>
      <c r="K180" s="366"/>
      <c r="L180" s="367"/>
      <c r="M180" s="367"/>
      <c r="N180" s="367"/>
      <c r="O180" s="365"/>
    </row>
    <row r="181" spans="1:15" s="165" customFormat="1" ht="21" x14ac:dyDescent="0.4">
      <c r="A181" s="338" t="s">
        <v>18</v>
      </c>
      <c r="B181" s="365"/>
      <c r="C181" s="365"/>
      <c r="D181" s="365"/>
      <c r="E181" s="365"/>
      <c r="F181" s="366"/>
      <c r="G181" s="365"/>
      <c r="H181" s="365"/>
      <c r="I181" s="367"/>
      <c r="J181" s="367"/>
      <c r="K181" s="366"/>
      <c r="L181" s="367"/>
      <c r="M181" s="367"/>
      <c r="N181" s="367"/>
      <c r="O181" s="365"/>
    </row>
    <row r="182" spans="1:15" s="165" customFormat="1" ht="21" x14ac:dyDescent="0.4">
      <c r="A182" s="338" t="s">
        <v>18</v>
      </c>
      <c r="B182" s="365"/>
      <c r="C182" s="365"/>
      <c r="D182" s="365"/>
      <c r="E182" s="365"/>
      <c r="F182" s="366"/>
      <c r="G182" s="365"/>
      <c r="H182" s="365"/>
      <c r="I182" s="367"/>
      <c r="J182" s="367"/>
      <c r="K182" s="366"/>
      <c r="L182" s="367"/>
      <c r="M182" s="367"/>
      <c r="N182" s="367"/>
      <c r="O182" s="365"/>
    </row>
    <row r="183" spans="1:15" s="165" customFormat="1" ht="21" x14ac:dyDescent="0.4">
      <c r="A183" s="338" t="s">
        <v>18</v>
      </c>
      <c r="B183" s="365"/>
      <c r="C183" s="365"/>
      <c r="D183" s="365"/>
      <c r="E183" s="365"/>
      <c r="F183" s="366"/>
      <c r="G183" s="365"/>
      <c r="H183" s="365"/>
      <c r="I183" s="367"/>
      <c r="J183" s="367"/>
      <c r="K183" s="366"/>
      <c r="L183" s="367"/>
      <c r="M183" s="367"/>
      <c r="N183" s="367"/>
      <c r="O183" s="365"/>
    </row>
    <row r="184" spans="1:15" s="165" customFormat="1" ht="21" x14ac:dyDescent="0.4">
      <c r="B184" s="362"/>
      <c r="C184" s="424"/>
      <c r="D184" s="390"/>
      <c r="E184" s="391"/>
      <c r="F184" s="367"/>
      <c r="G184" s="367"/>
      <c r="H184" s="367"/>
      <c r="I184" s="367"/>
      <c r="J184" s="367"/>
      <c r="K184" s="367"/>
      <c r="L184" s="367"/>
      <c r="M184" s="367"/>
      <c r="N184" s="367"/>
      <c r="O184" s="365"/>
    </row>
    <row r="185" spans="1:15" s="169" customFormat="1" ht="21" x14ac:dyDescent="0.4">
      <c r="B185" s="362"/>
      <c r="C185" s="424"/>
      <c r="D185" s="390"/>
      <c r="E185" s="391"/>
      <c r="F185" s="367"/>
      <c r="G185" s="367"/>
      <c r="H185" s="367"/>
      <c r="I185" s="367"/>
      <c r="J185" s="367"/>
      <c r="K185" s="367"/>
      <c r="L185" s="367"/>
      <c r="M185" s="367"/>
      <c r="N185" s="367"/>
      <c r="O185" s="365"/>
    </row>
    <row r="186" spans="1:15" s="165" customFormat="1" ht="21" x14ac:dyDescent="0.4">
      <c r="A186" s="339" t="s">
        <v>18</v>
      </c>
      <c r="B186" s="365"/>
      <c r="C186" s="365"/>
      <c r="D186" s="365"/>
      <c r="E186" s="365"/>
      <c r="F186" s="366"/>
      <c r="G186" s="365"/>
      <c r="H186" s="365"/>
      <c r="I186" s="367"/>
      <c r="J186" s="367"/>
      <c r="K186" s="366"/>
      <c r="L186" s="367"/>
      <c r="M186" s="367"/>
      <c r="N186" s="367"/>
      <c r="O186" s="365"/>
    </row>
    <row r="187" spans="1:15" s="165" customFormat="1" ht="21" x14ac:dyDescent="0.4">
      <c r="A187" s="339" t="s">
        <v>18</v>
      </c>
      <c r="B187" s="365"/>
      <c r="C187" s="365"/>
      <c r="D187" s="365"/>
      <c r="E187" s="365"/>
      <c r="F187" s="366"/>
      <c r="G187" s="365"/>
      <c r="H187" s="365"/>
      <c r="I187" s="367"/>
      <c r="J187" s="367"/>
      <c r="K187" s="366"/>
      <c r="L187" s="367"/>
      <c r="M187" s="367"/>
      <c r="N187" s="367"/>
      <c r="O187" s="365"/>
    </row>
    <row r="188" spans="1:15" s="165" customFormat="1" ht="21" x14ac:dyDescent="0.4">
      <c r="B188" s="362"/>
      <c r="C188" s="424"/>
      <c r="D188" s="390"/>
      <c r="E188" s="391"/>
      <c r="F188" s="367"/>
      <c r="G188" s="367"/>
      <c r="H188" s="367"/>
      <c r="I188" s="367"/>
      <c r="J188" s="367"/>
      <c r="K188" s="367"/>
      <c r="L188" s="367"/>
      <c r="M188" s="367"/>
      <c r="N188" s="367"/>
      <c r="O188" s="365"/>
    </row>
    <row r="189" spans="1:15" s="170" customFormat="1" ht="21" x14ac:dyDescent="0.4">
      <c r="B189" s="362"/>
      <c r="C189" s="424"/>
      <c r="D189" s="390"/>
      <c r="E189" s="391"/>
      <c r="F189" s="367"/>
      <c r="G189" s="367"/>
      <c r="H189" s="367"/>
      <c r="I189" s="367"/>
      <c r="J189" s="367"/>
      <c r="K189" s="367"/>
      <c r="L189" s="367"/>
      <c r="M189" s="367"/>
      <c r="N189" s="367"/>
      <c r="O189" s="365"/>
    </row>
    <row r="190" spans="1:15" s="165" customFormat="1" ht="21" x14ac:dyDescent="0.4">
      <c r="A190" s="340" t="s">
        <v>18</v>
      </c>
      <c r="B190" s="365"/>
      <c r="C190" s="365"/>
      <c r="D190" s="365"/>
      <c r="E190" s="365"/>
      <c r="F190" s="366"/>
      <c r="G190" s="365"/>
      <c r="H190" s="365"/>
      <c r="I190" s="367"/>
      <c r="J190" s="367"/>
      <c r="K190" s="366"/>
      <c r="L190" s="367"/>
      <c r="M190" s="367"/>
      <c r="N190" s="367"/>
      <c r="O190" s="365"/>
    </row>
    <row r="191" spans="1:15" s="165" customFormat="1" ht="21" x14ac:dyDescent="0.4">
      <c r="B191" s="362"/>
      <c r="C191" s="424"/>
      <c r="D191" s="390"/>
      <c r="E191" s="391"/>
      <c r="F191" s="367"/>
      <c r="G191" s="367"/>
      <c r="H191" s="367"/>
      <c r="I191" s="367"/>
      <c r="J191" s="367"/>
      <c r="K191" s="367"/>
      <c r="L191" s="367"/>
      <c r="M191" s="367"/>
      <c r="N191" s="367"/>
      <c r="O191" s="365"/>
    </row>
    <row r="192" spans="1:15" s="171" customFormat="1" ht="21" x14ac:dyDescent="0.4">
      <c r="B192" s="362"/>
      <c r="C192" s="389"/>
      <c r="D192" s="390"/>
      <c r="E192" s="391"/>
      <c r="F192" s="367"/>
      <c r="G192" s="367"/>
      <c r="H192" s="367"/>
      <c r="I192" s="367"/>
      <c r="J192" s="367"/>
      <c r="K192" s="367"/>
      <c r="L192" s="367"/>
      <c r="M192" s="367"/>
      <c r="N192" s="367"/>
      <c r="O192" s="365"/>
    </row>
    <row r="193" spans="1:15" s="165" customFormat="1" ht="21" x14ac:dyDescent="0.4">
      <c r="A193" s="341" t="s">
        <v>18</v>
      </c>
      <c r="B193" s="365"/>
      <c r="C193" s="365"/>
      <c r="D193" s="365"/>
      <c r="E193" s="365"/>
      <c r="F193" s="366"/>
      <c r="G193" s="365"/>
      <c r="H193" s="365"/>
      <c r="I193" s="367"/>
      <c r="J193" s="367"/>
      <c r="K193" s="366"/>
      <c r="L193" s="367"/>
      <c r="M193" s="367"/>
      <c r="N193" s="367"/>
      <c r="O193" s="365"/>
    </row>
    <row r="194" spans="1:15" s="165" customFormat="1" ht="21" x14ac:dyDescent="0.4">
      <c r="B194" s="362"/>
      <c r="C194" s="424"/>
      <c r="D194" s="390"/>
      <c r="E194" s="391"/>
      <c r="F194" s="367"/>
      <c r="G194" s="367"/>
      <c r="H194" s="367"/>
      <c r="I194" s="367"/>
      <c r="J194" s="367"/>
      <c r="K194" s="367"/>
      <c r="L194" s="367"/>
      <c r="M194" s="367"/>
      <c r="N194" s="367"/>
      <c r="O194" s="365"/>
    </row>
    <row r="195" spans="1:15" s="172" customFormat="1" ht="21" x14ac:dyDescent="0.4">
      <c r="B195" s="362"/>
      <c r="C195" s="389"/>
      <c r="D195" s="390"/>
      <c r="E195" s="391"/>
      <c r="F195" s="367"/>
      <c r="G195" s="367"/>
      <c r="H195" s="367"/>
      <c r="I195" s="367"/>
      <c r="J195" s="367"/>
      <c r="K195" s="367"/>
      <c r="L195" s="367"/>
      <c r="M195" s="367"/>
      <c r="N195" s="367"/>
      <c r="O195" s="365"/>
    </row>
    <row r="196" spans="1:15" s="165" customFormat="1" ht="21" x14ac:dyDescent="0.4">
      <c r="A196" s="342" t="s">
        <v>18</v>
      </c>
      <c r="B196" s="365"/>
      <c r="C196" s="365"/>
      <c r="D196" s="365"/>
      <c r="E196" s="365"/>
      <c r="F196" s="366"/>
      <c r="G196" s="365"/>
      <c r="H196" s="365"/>
      <c r="I196" s="367"/>
      <c r="J196" s="367"/>
      <c r="K196" s="366"/>
      <c r="L196" s="367"/>
      <c r="M196" s="367"/>
      <c r="N196" s="367"/>
      <c r="O196" s="365"/>
    </row>
    <row r="197" spans="1:15" s="341" customFormat="1" ht="21" x14ac:dyDescent="0.4">
      <c r="A197" s="342" t="s">
        <v>18</v>
      </c>
      <c r="B197" s="365"/>
      <c r="C197" s="365"/>
      <c r="D197" s="365"/>
      <c r="E197" s="365"/>
      <c r="F197" s="366"/>
      <c r="G197" s="365"/>
      <c r="H197" s="365"/>
      <c r="I197" s="367"/>
      <c r="J197" s="367"/>
      <c r="K197" s="366"/>
      <c r="L197" s="367"/>
      <c r="M197" s="367"/>
      <c r="N197" s="367"/>
      <c r="O197" s="365"/>
    </row>
    <row r="198" spans="1:15" s="165" customFormat="1" ht="21" x14ac:dyDescent="0.4">
      <c r="A198" s="342" t="s">
        <v>18</v>
      </c>
      <c r="B198" s="365"/>
      <c r="C198" s="365"/>
      <c r="D198" s="365"/>
      <c r="E198" s="365"/>
      <c r="F198" s="366"/>
      <c r="G198" s="365"/>
      <c r="H198" s="365"/>
      <c r="I198" s="367"/>
      <c r="J198" s="367"/>
      <c r="K198" s="366"/>
      <c r="L198" s="367"/>
      <c r="M198" s="367"/>
      <c r="N198" s="367"/>
      <c r="O198" s="365"/>
    </row>
    <row r="199" spans="1:15" s="165" customFormat="1" ht="21" x14ac:dyDescent="0.4">
      <c r="B199" s="362"/>
      <c r="C199" s="424"/>
      <c r="D199" s="390"/>
      <c r="E199" s="391"/>
      <c r="F199" s="367"/>
      <c r="G199" s="367"/>
      <c r="H199" s="367"/>
      <c r="I199" s="367"/>
      <c r="J199" s="367"/>
      <c r="K199" s="367"/>
      <c r="L199" s="367"/>
      <c r="M199" s="367"/>
      <c r="N199" s="367"/>
      <c r="O199" s="365"/>
    </row>
    <row r="200" spans="1:15" s="173" customFormat="1" ht="21" x14ac:dyDescent="0.4">
      <c r="B200" s="362"/>
      <c r="C200" s="389"/>
      <c r="D200" s="390"/>
      <c r="E200" s="391"/>
      <c r="F200" s="367"/>
      <c r="G200" s="367"/>
      <c r="H200" s="367"/>
      <c r="I200" s="367"/>
      <c r="J200" s="367"/>
      <c r="K200" s="367"/>
      <c r="L200" s="367"/>
      <c r="M200" s="367"/>
      <c r="N200" s="367"/>
      <c r="O200" s="365"/>
    </row>
    <row r="201" spans="1:15" s="165" customFormat="1" ht="21" x14ac:dyDescent="0.4">
      <c r="A201" s="343" t="s">
        <v>18</v>
      </c>
      <c r="B201" s="365"/>
      <c r="C201" s="365"/>
      <c r="D201" s="365"/>
      <c r="E201" s="365"/>
      <c r="F201" s="366"/>
      <c r="G201" s="365"/>
      <c r="H201" s="365"/>
      <c r="I201" s="367"/>
      <c r="J201" s="367"/>
      <c r="K201" s="366"/>
      <c r="L201" s="367"/>
      <c r="M201" s="367"/>
      <c r="N201" s="367"/>
      <c r="O201" s="365"/>
    </row>
    <row r="202" spans="1:15" s="165" customFormat="1" ht="21" x14ac:dyDescent="0.4">
      <c r="A202" s="343" t="s">
        <v>18</v>
      </c>
      <c r="B202" s="365"/>
      <c r="C202" s="365"/>
      <c r="D202" s="365"/>
      <c r="E202" s="365"/>
      <c r="F202" s="366"/>
      <c r="G202" s="365"/>
      <c r="H202" s="365"/>
      <c r="I202" s="367"/>
      <c r="J202" s="367"/>
      <c r="K202" s="366"/>
      <c r="L202" s="367"/>
      <c r="M202" s="367"/>
      <c r="N202" s="367"/>
      <c r="O202" s="365"/>
    </row>
    <row r="203" spans="1:15" s="165" customFormat="1" x14ac:dyDescent="0.3">
      <c r="B203" s="38"/>
      <c r="C203" s="5"/>
      <c r="D203" s="6"/>
      <c r="E203" s="7"/>
      <c r="F203" s="12"/>
      <c r="G203" s="12"/>
      <c r="H203" s="12"/>
      <c r="I203" s="12"/>
      <c r="J203" s="12"/>
      <c r="K203" s="12"/>
      <c r="L203" s="12"/>
      <c r="M203" s="12"/>
      <c r="N203" s="12"/>
    </row>
    <row r="204" spans="1:15" s="165" customFormat="1" x14ac:dyDescent="0.3">
      <c r="B204" s="38"/>
      <c r="C204" s="5"/>
      <c r="D204" s="6"/>
      <c r="E204" s="7"/>
      <c r="F204" s="12"/>
      <c r="G204" s="12"/>
      <c r="H204" s="12"/>
      <c r="I204" s="12"/>
      <c r="J204" s="12"/>
      <c r="K204" s="12"/>
      <c r="L204" s="12"/>
      <c r="M204" s="12"/>
      <c r="N204" s="12"/>
    </row>
    <row r="205" spans="1:15" s="165" customFormat="1" x14ac:dyDescent="0.3">
      <c r="B205" s="38"/>
      <c r="C205" s="5"/>
      <c r="D205" s="6"/>
      <c r="E205" s="7"/>
      <c r="F205" s="12"/>
      <c r="G205" s="12"/>
      <c r="H205" s="12"/>
      <c r="I205" s="12"/>
      <c r="J205" s="12"/>
      <c r="K205" s="12"/>
      <c r="L205" s="12"/>
      <c r="M205" s="12"/>
      <c r="N205" s="12"/>
    </row>
    <row r="206" spans="1:15" s="165" customFormat="1" x14ac:dyDescent="0.3">
      <c r="B206" s="38"/>
      <c r="C206" s="5"/>
      <c r="D206" s="6"/>
      <c r="E206" s="7"/>
      <c r="F206" s="12"/>
      <c r="G206" s="12"/>
      <c r="H206" s="12"/>
      <c r="I206" s="12"/>
      <c r="J206" s="12"/>
      <c r="K206" s="12"/>
      <c r="L206" s="12"/>
      <c r="M206" s="12"/>
      <c r="N206" s="12"/>
    </row>
    <row r="207" spans="1:15" s="152" customFormat="1" x14ac:dyDescent="0.3">
      <c r="F207" s="153"/>
      <c r="I207" s="12"/>
      <c r="J207" s="12"/>
      <c r="K207" s="153"/>
      <c r="L207" s="12"/>
      <c r="M207" s="12"/>
      <c r="N207" s="12"/>
    </row>
    <row r="208" spans="1:15" s="141" customFormat="1" x14ac:dyDescent="0.3">
      <c r="F208" s="142"/>
      <c r="I208" s="12"/>
      <c r="J208" s="12"/>
      <c r="K208" s="142"/>
      <c r="L208" s="12"/>
      <c r="M208" s="12"/>
      <c r="N208" s="12"/>
    </row>
    <row r="209" spans="6:14" s="141" customFormat="1" x14ac:dyDescent="0.3">
      <c r="F209" s="142"/>
      <c r="I209" s="12"/>
      <c r="J209" s="12"/>
      <c r="K209" s="142"/>
      <c r="L209" s="12"/>
      <c r="M209" s="12"/>
      <c r="N209" s="12"/>
    </row>
  </sheetData>
  <dataConsolidate/>
  <mergeCells count="6">
    <mergeCell ref="J4:O4"/>
    <mergeCell ref="B4:B5"/>
    <mergeCell ref="C4:C5"/>
    <mergeCell ref="D4:D5"/>
    <mergeCell ref="E4:E5"/>
    <mergeCell ref="F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1459"/>
  <sheetViews>
    <sheetView topLeftCell="A4" zoomScale="40" zoomScaleNormal="40" workbookViewId="0">
      <pane ySplit="2" topLeftCell="A6" activePane="bottomLeft" state="frozen"/>
      <selection activeCell="A4" sqref="A4"/>
      <selection pane="bottomLeft" activeCell="Y34" sqref="Y34"/>
    </sheetView>
  </sheetViews>
  <sheetFormatPr baseColWidth="10" defaultColWidth="11.5546875" defaultRowHeight="14.4" x14ac:dyDescent="0.3"/>
  <cols>
    <col min="1" max="1" width="1.33203125" style="343" customWidth="1"/>
    <col min="2" max="2" width="1.109375" style="343" customWidth="1"/>
    <col min="3" max="3" width="35.44140625" style="343" customWidth="1"/>
    <col min="4" max="4" width="8.33203125" style="343" customWidth="1"/>
    <col min="5" max="5" width="9.6640625" style="343" customWidth="1"/>
    <col min="6" max="6" width="8.33203125" style="343" customWidth="1"/>
    <col min="7" max="7" width="12" style="343" bestFit="1" customWidth="1"/>
    <col min="8" max="8" width="17" style="343" customWidth="1"/>
    <col min="9" max="9" width="12.5546875" style="343" bestFit="1" customWidth="1"/>
    <col min="10" max="11" width="11.5546875" style="343"/>
    <col min="12" max="12" width="11.6640625" style="343" bestFit="1" customWidth="1"/>
    <col min="13" max="15" width="11.6640625" style="355" customWidth="1"/>
    <col min="16" max="17" width="8.33203125" style="343" customWidth="1"/>
    <col min="18" max="16384" width="11.5546875" style="343"/>
  </cols>
  <sheetData>
    <row r="4" spans="3:19" x14ac:dyDescent="0.3">
      <c r="C4" s="617" t="s">
        <v>0</v>
      </c>
      <c r="D4" s="619" t="s">
        <v>4</v>
      </c>
      <c r="E4" s="620" t="s">
        <v>5</v>
      </c>
      <c r="F4" s="621" t="s">
        <v>6</v>
      </c>
      <c r="G4" s="623" t="s">
        <v>11</v>
      </c>
      <c r="H4" s="623"/>
      <c r="I4" s="623"/>
      <c r="J4" s="623"/>
      <c r="K4" s="628">
        <v>2014</v>
      </c>
      <c r="L4" s="628"/>
      <c r="M4" s="628"/>
      <c r="N4" s="628"/>
      <c r="O4" s="628"/>
      <c r="P4" s="628"/>
      <c r="Q4" s="628"/>
      <c r="R4" s="628"/>
      <c r="S4" s="629"/>
    </row>
    <row r="5" spans="3:19" ht="51" customHeight="1" x14ac:dyDescent="0.3">
      <c r="C5" s="618"/>
      <c r="D5" s="619"/>
      <c r="E5" s="620"/>
      <c r="F5" s="622"/>
      <c r="G5" s="345" t="s">
        <v>7</v>
      </c>
      <c r="H5" s="345" t="s">
        <v>8</v>
      </c>
      <c r="I5" s="36" t="s">
        <v>9</v>
      </c>
      <c r="J5" s="11" t="s">
        <v>10</v>
      </c>
      <c r="K5" s="345" t="s">
        <v>12</v>
      </c>
      <c r="L5" s="345" t="s">
        <v>13</v>
      </c>
      <c r="M5" s="352" t="s">
        <v>256</v>
      </c>
      <c r="N5" s="353" t="s">
        <v>257</v>
      </c>
      <c r="O5" s="352" t="s">
        <v>258</v>
      </c>
      <c r="P5" s="345" t="s">
        <v>14</v>
      </c>
      <c r="Q5" s="345" t="s">
        <v>15</v>
      </c>
      <c r="R5" s="345" t="s">
        <v>16</v>
      </c>
      <c r="S5" s="345" t="s">
        <v>17</v>
      </c>
    </row>
    <row r="6" spans="3:19" x14ac:dyDescent="0.3">
      <c r="C6" s="3" t="s">
        <v>72</v>
      </c>
      <c r="D6" s="5"/>
      <c r="E6" s="6"/>
      <c r="F6" s="7"/>
      <c r="G6" s="5"/>
      <c r="H6" s="5"/>
      <c r="I6" s="13"/>
      <c r="J6" s="14"/>
      <c r="K6" s="5"/>
      <c r="L6" s="5"/>
      <c r="M6" s="354"/>
      <c r="N6" s="354"/>
      <c r="O6" s="354"/>
      <c r="P6" s="5"/>
      <c r="Q6" s="5"/>
      <c r="R6" s="5"/>
      <c r="S6" s="5"/>
    </row>
    <row r="7" spans="3:19" x14ac:dyDescent="0.3">
      <c r="C7" s="1"/>
    </row>
    <row r="8" spans="3:19" x14ac:dyDescent="0.3">
      <c r="C8" s="29" t="s">
        <v>1</v>
      </c>
      <c r="D8" s="31"/>
    </row>
    <row r="9" spans="3:19" x14ac:dyDescent="0.3">
      <c r="C9" s="2"/>
      <c r="D9" s="31"/>
    </row>
    <row r="10" spans="3:19" x14ac:dyDescent="0.3">
      <c r="C10" s="33" t="s">
        <v>2</v>
      </c>
      <c r="D10" s="31"/>
      <c r="E10" s="9"/>
      <c r="F10" s="10"/>
      <c r="G10" s="22">
        <f>GEOMEAN(G17:G36,G40:G58,G61:G84,G87:G103)</f>
        <v>26.01921909703848</v>
      </c>
      <c r="H10" s="22">
        <f>H15+H38+H60+H86</f>
        <v>62152</v>
      </c>
      <c r="I10" s="22">
        <f>I15+I38+I60+I86</f>
        <v>1606688.0895209191</v>
      </c>
      <c r="J10" s="22">
        <v>100</v>
      </c>
      <c r="K10" s="44"/>
      <c r="L10" s="22">
        <f>GEOMEAN(L17:L36,L40:L58,L61:L84,L87:L103)</f>
        <v>26.735120736246596</v>
      </c>
      <c r="M10" s="356"/>
      <c r="N10" s="356"/>
      <c r="O10" s="356"/>
      <c r="P10" s="44"/>
      <c r="Q10" s="44"/>
      <c r="R10" s="22">
        <f>((R15*$J$15)+(R38*$J$38)+(R60*$J$60)+(R86*$J$86))/$J$10</f>
        <v>102.78919948791624</v>
      </c>
    </row>
    <row r="11" spans="3:19" x14ac:dyDescent="0.3">
      <c r="C11" s="2"/>
      <c r="D11" s="31"/>
      <c r="E11" s="9"/>
      <c r="F11" s="10"/>
    </row>
    <row r="12" spans="3:19" x14ac:dyDescent="0.3">
      <c r="D12" s="32"/>
      <c r="E12" s="9"/>
      <c r="F12" s="10"/>
    </row>
    <row r="13" spans="3:19" x14ac:dyDescent="0.3">
      <c r="C13" s="28" t="s">
        <v>42</v>
      </c>
      <c r="D13" s="32"/>
      <c r="E13" s="6"/>
      <c r="F13" s="7"/>
      <c r="G13" s="12"/>
      <c r="H13" s="12"/>
      <c r="I13" s="12"/>
      <c r="J13" s="12"/>
      <c r="K13" s="12"/>
      <c r="L13" s="12"/>
      <c r="M13" s="356"/>
      <c r="N13" s="356"/>
      <c r="O13" s="356"/>
      <c r="P13" s="12"/>
      <c r="Q13" s="12"/>
      <c r="R13" s="12"/>
    </row>
    <row r="14" spans="3:19" x14ac:dyDescent="0.3">
      <c r="G14" s="43"/>
      <c r="J14" s="27"/>
      <c r="K14" s="27"/>
      <c r="L14" s="27"/>
      <c r="M14" s="357"/>
      <c r="N14" s="357"/>
      <c r="O14" s="357"/>
    </row>
    <row r="15" spans="3:19" x14ac:dyDescent="0.3">
      <c r="C15" s="28" t="s">
        <v>42</v>
      </c>
      <c r="D15" s="32"/>
      <c r="E15" s="6"/>
      <c r="F15" s="7"/>
      <c r="G15" s="12">
        <f>GEOMEAN(G17:G36)</f>
        <v>25.436829816362831</v>
      </c>
      <c r="H15" s="12">
        <f>SUM(H17:H36)</f>
        <v>16529</v>
      </c>
      <c r="I15" s="12">
        <f>G15*H15</f>
        <v>420445.36003466125</v>
      </c>
      <c r="J15" s="12">
        <f>(I15/($I$10)*100)</f>
        <v>26.168449419453239</v>
      </c>
      <c r="K15" s="12"/>
      <c r="L15" s="40">
        <f>GEOMEAN(L17:L36)</f>
        <v>26.104806564764541</v>
      </c>
      <c r="M15" s="358">
        <f>GEOMEAN(M16:M36)</f>
        <v>1.0262602200519508</v>
      </c>
      <c r="N15" s="358">
        <f>+M15*I15</f>
        <v>431486.34770899313</v>
      </c>
      <c r="O15" s="358">
        <f>+N15/I15*100</f>
        <v>102.62602200519508</v>
      </c>
      <c r="P15" s="12"/>
      <c r="Q15" s="12"/>
      <c r="R15" s="12">
        <f>(L15/$G$15)*100</f>
        <v>102.62602200519508</v>
      </c>
    </row>
    <row r="16" spans="3:19" x14ac:dyDescent="0.3">
      <c r="G16" s="43"/>
      <c r="J16" s="27"/>
      <c r="K16" s="27"/>
      <c r="L16" s="27"/>
    </row>
    <row r="17" spans="1:15" x14ac:dyDescent="0.3">
      <c r="A17" s="343" t="s">
        <v>18</v>
      </c>
      <c r="B17" s="343" t="s">
        <v>18</v>
      </c>
      <c r="C17" s="343" t="s">
        <v>194</v>
      </c>
      <c r="D17" s="343" t="s">
        <v>3</v>
      </c>
      <c r="E17" s="343">
        <v>210201</v>
      </c>
      <c r="F17" s="343">
        <v>1</v>
      </c>
      <c r="G17" s="344">
        <v>28</v>
      </c>
      <c r="H17" s="343">
        <v>25</v>
      </c>
      <c r="I17" s="343">
        <f t="shared" ref="I17:I36" si="0">G17*H17</f>
        <v>700</v>
      </c>
      <c r="J17" s="27"/>
      <c r="K17" s="27"/>
      <c r="L17" s="344">
        <v>28</v>
      </c>
      <c r="M17" s="357">
        <f t="shared" ref="M17:M36" si="1">+L17/G17</f>
        <v>1</v>
      </c>
      <c r="N17" s="357"/>
      <c r="O17" s="357"/>
    </row>
    <row r="18" spans="1:15" x14ac:dyDescent="0.3">
      <c r="A18" s="343" t="s">
        <v>18</v>
      </c>
      <c r="B18" s="343" t="s">
        <v>18</v>
      </c>
      <c r="C18" s="343" t="s">
        <v>195</v>
      </c>
      <c r="D18" s="343" t="s">
        <v>3</v>
      </c>
      <c r="E18" s="343">
        <v>210201</v>
      </c>
      <c r="F18" s="343">
        <v>1</v>
      </c>
      <c r="G18" s="344">
        <v>27</v>
      </c>
      <c r="H18" s="343">
        <v>120</v>
      </c>
      <c r="I18" s="343">
        <f t="shared" si="0"/>
        <v>3240</v>
      </c>
      <c r="J18" s="27"/>
      <c r="K18" s="27"/>
      <c r="L18" s="344">
        <v>27</v>
      </c>
      <c r="M18" s="357">
        <f t="shared" si="1"/>
        <v>1</v>
      </c>
    </row>
    <row r="19" spans="1:15" x14ac:dyDescent="0.3">
      <c r="A19" s="343" t="s">
        <v>18</v>
      </c>
      <c r="B19" s="343" t="s">
        <v>18</v>
      </c>
      <c r="C19" s="343" t="s">
        <v>196</v>
      </c>
      <c r="D19" s="343" t="s">
        <v>3</v>
      </c>
      <c r="E19" s="343">
        <v>210201</v>
      </c>
      <c r="F19" s="343">
        <v>1</v>
      </c>
      <c r="G19" s="344">
        <v>21</v>
      </c>
      <c r="H19" s="343">
        <v>72</v>
      </c>
      <c r="I19" s="343">
        <f t="shared" si="0"/>
        <v>1512</v>
      </c>
      <c r="J19" s="27"/>
      <c r="K19" s="27"/>
      <c r="L19" s="344">
        <v>23</v>
      </c>
      <c r="M19" s="357">
        <f t="shared" si="1"/>
        <v>1.0952380952380953</v>
      </c>
    </row>
    <row r="20" spans="1:15" x14ac:dyDescent="0.3">
      <c r="A20" s="343" t="s">
        <v>18</v>
      </c>
      <c r="B20" s="343" t="s">
        <v>18</v>
      </c>
      <c r="C20" s="343" t="s">
        <v>197</v>
      </c>
      <c r="D20" s="343" t="s">
        <v>3</v>
      </c>
      <c r="E20" s="343">
        <v>210201</v>
      </c>
      <c r="F20" s="343">
        <v>1</v>
      </c>
      <c r="G20" s="344">
        <v>30.34</v>
      </c>
      <c r="H20" s="343">
        <v>3000</v>
      </c>
      <c r="I20" s="343">
        <f t="shared" si="0"/>
        <v>91020</v>
      </c>
      <c r="J20" s="27"/>
      <c r="K20" s="27"/>
      <c r="L20" s="344">
        <v>31.23</v>
      </c>
      <c r="M20" s="357">
        <f t="shared" si="1"/>
        <v>1.0293342122610416</v>
      </c>
      <c r="N20" s="357"/>
      <c r="O20" s="357"/>
    </row>
    <row r="21" spans="1:15" x14ac:dyDescent="0.3">
      <c r="A21" s="343" t="s">
        <v>18</v>
      </c>
      <c r="B21" s="343" t="s">
        <v>18</v>
      </c>
      <c r="C21" s="343" t="s">
        <v>198</v>
      </c>
      <c r="D21" s="343" t="s">
        <v>3</v>
      </c>
      <c r="E21" s="343">
        <v>210201</v>
      </c>
      <c r="F21" s="343">
        <v>1</v>
      </c>
      <c r="G21" s="344">
        <v>24.5</v>
      </c>
      <c r="H21" s="343">
        <v>150</v>
      </c>
      <c r="I21" s="343">
        <f t="shared" si="0"/>
        <v>3675</v>
      </c>
      <c r="J21" s="27"/>
      <c r="K21" s="27"/>
      <c r="L21" s="344">
        <v>24.72</v>
      </c>
      <c r="M21" s="357">
        <f t="shared" si="1"/>
        <v>1.0089795918367346</v>
      </c>
      <c r="N21" s="357"/>
      <c r="O21" s="357"/>
    </row>
    <row r="22" spans="1:15" x14ac:dyDescent="0.3">
      <c r="A22" s="343" t="s">
        <v>18</v>
      </c>
      <c r="B22" s="343" t="s">
        <v>18</v>
      </c>
      <c r="C22" s="343" t="s">
        <v>199</v>
      </c>
      <c r="D22" s="343" t="s">
        <v>3</v>
      </c>
      <c r="E22" s="343">
        <v>210201</v>
      </c>
      <c r="F22" s="343">
        <v>1</v>
      </c>
      <c r="G22" s="344">
        <v>23</v>
      </c>
      <c r="H22" s="343">
        <v>500</v>
      </c>
      <c r="I22" s="343">
        <f t="shared" si="0"/>
        <v>11500</v>
      </c>
      <c r="J22" s="27"/>
      <c r="K22" s="27"/>
      <c r="L22" s="344">
        <v>23</v>
      </c>
      <c r="M22" s="357">
        <f t="shared" si="1"/>
        <v>1</v>
      </c>
      <c r="N22" s="357"/>
      <c r="O22" s="357"/>
    </row>
    <row r="23" spans="1:15" x14ac:dyDescent="0.3">
      <c r="A23" s="343" t="s">
        <v>18</v>
      </c>
      <c r="B23" s="343" t="s">
        <v>18</v>
      </c>
      <c r="C23" s="343" t="s">
        <v>200</v>
      </c>
      <c r="D23" s="343" t="s">
        <v>3</v>
      </c>
      <c r="E23" s="343">
        <v>210201</v>
      </c>
      <c r="F23" s="343">
        <v>1</v>
      </c>
      <c r="G23" s="344">
        <v>31.25</v>
      </c>
      <c r="H23" s="343">
        <v>5856</v>
      </c>
      <c r="I23" s="343">
        <f t="shared" si="0"/>
        <v>183000</v>
      </c>
      <c r="J23" s="27"/>
      <c r="K23" s="27"/>
      <c r="L23" s="344">
        <v>31.25</v>
      </c>
      <c r="M23" s="357">
        <f t="shared" si="1"/>
        <v>1</v>
      </c>
      <c r="N23" s="357"/>
      <c r="O23" s="357"/>
    </row>
    <row r="24" spans="1:15" x14ac:dyDescent="0.3">
      <c r="A24" s="343" t="s">
        <v>18</v>
      </c>
      <c r="B24" s="343" t="s">
        <v>18</v>
      </c>
      <c r="C24" s="343" t="s">
        <v>201</v>
      </c>
      <c r="D24" s="343" t="s">
        <v>3</v>
      </c>
      <c r="E24" s="343">
        <v>210201</v>
      </c>
      <c r="F24" s="343">
        <v>1</v>
      </c>
      <c r="G24" s="344">
        <v>25</v>
      </c>
      <c r="H24" s="343">
        <v>202</v>
      </c>
      <c r="I24" s="343">
        <f t="shared" si="0"/>
        <v>5050</v>
      </c>
      <c r="J24" s="27"/>
      <c r="K24" s="27"/>
      <c r="L24" s="344">
        <v>25</v>
      </c>
      <c r="M24" s="357">
        <f t="shared" si="1"/>
        <v>1</v>
      </c>
      <c r="N24" s="357"/>
      <c r="O24" s="357"/>
    </row>
    <row r="25" spans="1:15" x14ac:dyDescent="0.3">
      <c r="A25" s="343" t="s">
        <v>18</v>
      </c>
      <c r="B25" s="343" t="s">
        <v>18</v>
      </c>
      <c r="C25" s="343" t="s">
        <v>202</v>
      </c>
      <c r="D25" s="343" t="s">
        <v>3</v>
      </c>
      <c r="E25" s="343">
        <v>210201</v>
      </c>
      <c r="F25" s="343">
        <v>1</v>
      </c>
      <c r="G25" s="344">
        <v>24</v>
      </c>
      <c r="H25" s="343">
        <v>160</v>
      </c>
      <c r="I25" s="343">
        <f t="shared" si="0"/>
        <v>3840</v>
      </c>
      <c r="J25" s="27"/>
      <c r="K25" s="27"/>
      <c r="L25" s="344">
        <v>24</v>
      </c>
      <c r="M25" s="357">
        <f t="shared" si="1"/>
        <v>1</v>
      </c>
      <c r="N25" s="357"/>
      <c r="O25" s="357"/>
    </row>
    <row r="26" spans="1:15" x14ac:dyDescent="0.3">
      <c r="A26" s="343" t="s">
        <v>18</v>
      </c>
      <c r="B26" s="343" t="s">
        <v>18</v>
      </c>
      <c r="C26" s="343" t="s">
        <v>203</v>
      </c>
      <c r="D26" s="343" t="s">
        <v>3</v>
      </c>
      <c r="E26" s="343">
        <v>210201</v>
      </c>
      <c r="F26" s="343">
        <v>1</v>
      </c>
      <c r="G26" s="344">
        <v>27.5</v>
      </c>
      <c r="H26" s="343">
        <v>240</v>
      </c>
      <c r="I26" s="343">
        <f t="shared" si="0"/>
        <v>6600</v>
      </c>
      <c r="J26" s="27"/>
      <c r="K26" s="27"/>
      <c r="L26" s="344">
        <v>26.5</v>
      </c>
      <c r="M26" s="357">
        <f t="shared" si="1"/>
        <v>0.96363636363636362</v>
      </c>
      <c r="N26" s="357"/>
      <c r="O26" s="357"/>
    </row>
    <row r="27" spans="1:15" x14ac:dyDescent="0.3">
      <c r="A27" s="343" t="s">
        <v>18</v>
      </c>
      <c r="B27" s="343" t="s">
        <v>18</v>
      </c>
      <c r="C27" s="343" t="s">
        <v>204</v>
      </c>
      <c r="D27" s="343" t="s">
        <v>3</v>
      </c>
      <c r="E27" s="343">
        <v>210201</v>
      </c>
      <c r="F27" s="343">
        <v>1</v>
      </c>
      <c r="G27" s="344">
        <v>26</v>
      </c>
      <c r="H27" s="343">
        <v>400</v>
      </c>
      <c r="I27" s="343">
        <f t="shared" si="0"/>
        <v>10400</v>
      </c>
      <c r="J27" s="27"/>
      <c r="K27" s="27"/>
      <c r="L27" s="344">
        <v>26</v>
      </c>
      <c r="M27" s="357">
        <f t="shared" si="1"/>
        <v>1</v>
      </c>
      <c r="N27" s="357"/>
      <c r="O27" s="357"/>
    </row>
    <row r="28" spans="1:15" x14ac:dyDescent="0.3">
      <c r="A28" s="343" t="s">
        <v>18</v>
      </c>
      <c r="B28" s="343" t="s">
        <v>18</v>
      </c>
      <c r="C28" s="343" t="s">
        <v>205</v>
      </c>
      <c r="D28" s="343" t="s">
        <v>3</v>
      </c>
      <c r="E28" s="343">
        <v>210201</v>
      </c>
      <c r="F28" s="343">
        <v>1</v>
      </c>
      <c r="G28" s="344">
        <v>19.850000000000001</v>
      </c>
      <c r="H28" s="343">
        <v>600</v>
      </c>
      <c r="I28" s="343">
        <f t="shared" si="0"/>
        <v>11910</v>
      </c>
      <c r="J28" s="27"/>
      <c r="K28" s="27"/>
      <c r="L28" s="344">
        <v>24.6</v>
      </c>
      <c r="M28" s="357">
        <f t="shared" si="1"/>
        <v>1.2392947103274559</v>
      </c>
      <c r="N28" s="357"/>
      <c r="O28" s="357"/>
    </row>
    <row r="29" spans="1:15" x14ac:dyDescent="0.3">
      <c r="A29" s="343" t="s">
        <v>18</v>
      </c>
      <c r="B29" s="343" t="s">
        <v>18</v>
      </c>
      <c r="C29" s="343" t="s">
        <v>206</v>
      </c>
      <c r="D29" s="343" t="s">
        <v>3</v>
      </c>
      <c r="E29" s="343">
        <v>210201</v>
      </c>
      <c r="F29" s="343">
        <v>1</v>
      </c>
      <c r="G29" s="344">
        <v>29.5</v>
      </c>
      <c r="H29" s="343">
        <v>2500</v>
      </c>
      <c r="I29" s="343">
        <f t="shared" si="0"/>
        <v>73750</v>
      </c>
      <c r="J29" s="27"/>
      <c r="K29" s="27"/>
      <c r="L29" s="344">
        <v>27.85</v>
      </c>
      <c r="M29" s="357">
        <f t="shared" si="1"/>
        <v>0.94406779661016949</v>
      </c>
      <c r="N29" s="357"/>
      <c r="O29" s="357"/>
    </row>
    <row r="30" spans="1:15" x14ac:dyDescent="0.3">
      <c r="A30" s="343" t="s">
        <v>18</v>
      </c>
      <c r="B30" s="343" t="s">
        <v>18</v>
      </c>
      <c r="C30" s="343" t="s">
        <v>207</v>
      </c>
      <c r="D30" s="343" t="s">
        <v>3</v>
      </c>
      <c r="E30" s="343">
        <v>210201</v>
      </c>
      <c r="F30" s="343">
        <v>1</v>
      </c>
      <c r="G30" s="344">
        <v>23</v>
      </c>
      <c r="H30" s="343">
        <v>600</v>
      </c>
      <c r="I30" s="343">
        <f t="shared" si="0"/>
        <v>13800</v>
      </c>
      <c r="J30" s="27"/>
      <c r="K30" s="27"/>
      <c r="L30" s="344">
        <v>23.4</v>
      </c>
      <c r="M30" s="357">
        <f t="shared" si="1"/>
        <v>1.017391304347826</v>
      </c>
      <c r="N30" s="357"/>
      <c r="O30" s="357"/>
    </row>
    <row r="31" spans="1:15" x14ac:dyDescent="0.3">
      <c r="A31" s="343" t="s">
        <v>18</v>
      </c>
      <c r="B31" s="343" t="s">
        <v>18</v>
      </c>
      <c r="C31" s="343" t="s">
        <v>208</v>
      </c>
      <c r="D31" s="343" t="s">
        <v>3</v>
      </c>
      <c r="E31" s="343">
        <v>210201</v>
      </c>
      <c r="F31" s="343">
        <v>1</v>
      </c>
      <c r="G31" s="344">
        <v>32.14</v>
      </c>
      <c r="H31" s="343">
        <v>180</v>
      </c>
      <c r="I31" s="343">
        <f t="shared" si="0"/>
        <v>5785.2</v>
      </c>
      <c r="J31" s="27"/>
      <c r="K31" s="27"/>
      <c r="L31" s="344">
        <v>32.14</v>
      </c>
      <c r="M31" s="357">
        <f t="shared" si="1"/>
        <v>1</v>
      </c>
      <c r="N31" s="357"/>
      <c r="O31" s="357"/>
    </row>
    <row r="32" spans="1:15" x14ac:dyDescent="0.3">
      <c r="A32" s="343" t="s">
        <v>18</v>
      </c>
      <c r="B32" s="343" t="s">
        <v>18</v>
      </c>
      <c r="C32" s="343" t="s">
        <v>209</v>
      </c>
      <c r="D32" s="343" t="s">
        <v>3</v>
      </c>
      <c r="E32" s="343">
        <v>210201</v>
      </c>
      <c r="F32" s="343">
        <v>1</v>
      </c>
      <c r="G32" s="344">
        <v>21</v>
      </c>
      <c r="H32" s="343">
        <v>100</v>
      </c>
      <c r="I32" s="343">
        <f t="shared" si="0"/>
        <v>2100</v>
      </c>
      <c r="J32" s="27"/>
      <c r="K32" s="27"/>
      <c r="L32" s="344">
        <v>21</v>
      </c>
      <c r="M32" s="357">
        <f t="shared" si="1"/>
        <v>1</v>
      </c>
      <c r="N32" s="357"/>
      <c r="O32" s="357"/>
    </row>
    <row r="33" spans="1:18" x14ac:dyDescent="0.3">
      <c r="A33" s="343" t="s">
        <v>18</v>
      </c>
      <c r="B33" s="343" t="s">
        <v>18</v>
      </c>
      <c r="C33" s="343" t="s">
        <v>210</v>
      </c>
      <c r="D33" s="343" t="s">
        <v>3</v>
      </c>
      <c r="E33" s="343">
        <v>210201</v>
      </c>
      <c r="F33" s="343">
        <v>1</v>
      </c>
      <c r="G33" s="344">
        <v>27</v>
      </c>
      <c r="H33" s="343">
        <v>180</v>
      </c>
      <c r="I33" s="343">
        <f t="shared" si="0"/>
        <v>4860</v>
      </c>
      <c r="J33" s="27"/>
      <c r="K33" s="27"/>
      <c r="L33" s="344">
        <v>31.4</v>
      </c>
      <c r="M33" s="357">
        <f t="shared" si="1"/>
        <v>1.162962962962963</v>
      </c>
      <c r="N33" s="357"/>
      <c r="O33" s="357"/>
    </row>
    <row r="34" spans="1:18" x14ac:dyDescent="0.3">
      <c r="A34" s="343" t="s">
        <v>18</v>
      </c>
      <c r="B34" s="343" t="s">
        <v>18</v>
      </c>
      <c r="C34" s="343" t="s">
        <v>211</v>
      </c>
      <c r="D34" s="343" t="s">
        <v>3</v>
      </c>
      <c r="E34" s="343">
        <v>210201</v>
      </c>
      <c r="F34" s="343">
        <v>1</v>
      </c>
      <c r="G34" s="344">
        <v>24</v>
      </c>
      <c r="H34" s="343">
        <v>900</v>
      </c>
      <c r="I34" s="343">
        <f t="shared" si="0"/>
        <v>21600</v>
      </c>
      <c r="J34" s="27"/>
      <c r="K34" s="27"/>
      <c r="L34" s="344">
        <v>25</v>
      </c>
      <c r="M34" s="357">
        <f t="shared" si="1"/>
        <v>1.0416666666666667</v>
      </c>
      <c r="N34" s="357"/>
      <c r="O34" s="357"/>
    </row>
    <row r="35" spans="1:18" x14ac:dyDescent="0.3">
      <c r="A35" s="343" t="s">
        <v>18</v>
      </c>
      <c r="B35" s="343" t="s">
        <v>18</v>
      </c>
      <c r="C35" s="343" t="s">
        <v>212</v>
      </c>
      <c r="D35" s="343" t="s">
        <v>3</v>
      </c>
      <c r="E35" s="343">
        <v>210201</v>
      </c>
      <c r="F35" s="343">
        <v>1</v>
      </c>
      <c r="G35" s="344">
        <v>24</v>
      </c>
      <c r="H35" s="343">
        <v>144</v>
      </c>
      <c r="I35" s="343">
        <f t="shared" si="0"/>
        <v>3456</v>
      </c>
      <c r="J35" s="27"/>
      <c r="K35" s="27"/>
      <c r="L35" s="344">
        <v>25.5</v>
      </c>
      <c r="M35" s="357">
        <f t="shared" si="1"/>
        <v>1.0625</v>
      </c>
      <c r="N35" s="357"/>
      <c r="O35" s="357"/>
    </row>
    <row r="36" spans="1:18" x14ac:dyDescent="0.3">
      <c r="A36" s="343" t="s">
        <v>18</v>
      </c>
      <c r="B36" s="343" t="s">
        <v>18</v>
      </c>
      <c r="C36" s="343" t="s">
        <v>213</v>
      </c>
      <c r="D36" s="343" t="s">
        <v>3</v>
      </c>
      <c r="E36" s="343">
        <v>210201</v>
      </c>
      <c r="F36" s="343">
        <v>1</v>
      </c>
      <c r="G36" s="344">
        <v>25</v>
      </c>
      <c r="H36" s="343">
        <v>600</v>
      </c>
      <c r="I36" s="343">
        <f t="shared" si="0"/>
        <v>15000</v>
      </c>
      <c r="J36" s="27"/>
      <c r="K36" s="27"/>
      <c r="L36" s="344">
        <v>25</v>
      </c>
      <c r="M36" s="357">
        <f t="shared" si="1"/>
        <v>1</v>
      </c>
      <c r="N36" s="357"/>
      <c r="O36" s="357"/>
    </row>
    <row r="37" spans="1:18" x14ac:dyDescent="0.3">
      <c r="C37" s="27"/>
      <c r="D37" s="31"/>
      <c r="G37" s="344"/>
      <c r="L37" s="344"/>
      <c r="M37" s="357"/>
      <c r="N37" s="357"/>
      <c r="O37" s="357"/>
    </row>
    <row r="38" spans="1:18" x14ac:dyDescent="0.3">
      <c r="C38" s="30" t="s">
        <v>43</v>
      </c>
      <c r="D38" s="31"/>
      <c r="G38" s="12">
        <f>GEOMEAN(G40:G58)</f>
        <v>25.497249495817179</v>
      </c>
      <c r="H38" s="12">
        <f>SUM(H40:H58)</f>
        <v>17365</v>
      </c>
      <c r="I38" s="12">
        <f>G38*H38</f>
        <v>442759.73749486532</v>
      </c>
      <c r="J38" s="12">
        <f>(I38/($I$10)*100)</f>
        <v>27.557292568645792</v>
      </c>
      <c r="K38" s="12"/>
      <c r="L38" s="40">
        <f>GEOMEAN(L40:L58)</f>
        <v>26.337028849258157</v>
      </c>
      <c r="M38" s="358">
        <f>GEOMEAN(M40:M58)</f>
        <v>1.0329360762453512</v>
      </c>
      <c r="N38" s="358">
        <f>+M38*I38</f>
        <v>457342.50596736791</v>
      </c>
      <c r="O38" s="358">
        <f>+N38/I38*100</f>
        <v>103.29360762453513</v>
      </c>
      <c r="P38" s="12"/>
      <c r="Q38" s="12"/>
      <c r="R38" s="12">
        <f>(L38/$G$38)*100</f>
        <v>103.29360762453513</v>
      </c>
    </row>
    <row r="39" spans="1:18" x14ac:dyDescent="0.3">
      <c r="K39" s="12"/>
      <c r="L39" s="27"/>
      <c r="P39" s="12"/>
      <c r="Q39" s="12"/>
      <c r="R39" s="12"/>
    </row>
    <row r="40" spans="1:18" x14ac:dyDescent="0.3">
      <c r="A40" s="343" t="s">
        <v>18</v>
      </c>
      <c r="B40" s="343" t="s">
        <v>18</v>
      </c>
      <c r="C40" s="343" t="s">
        <v>195</v>
      </c>
      <c r="D40" s="343" t="s">
        <v>3</v>
      </c>
      <c r="E40" s="343">
        <v>210201</v>
      </c>
      <c r="F40" s="343">
        <v>1</v>
      </c>
      <c r="G40" s="344">
        <v>27</v>
      </c>
      <c r="H40" s="343">
        <v>96</v>
      </c>
      <c r="I40" s="343">
        <f t="shared" ref="I40:I58" si="2">G40*H40</f>
        <v>2592</v>
      </c>
      <c r="K40" s="12"/>
      <c r="L40" s="344">
        <v>27</v>
      </c>
      <c r="M40" s="357">
        <f t="shared" ref="M40:M58" si="3">+L40/G40</f>
        <v>1</v>
      </c>
      <c r="N40" s="357"/>
      <c r="O40" s="357"/>
      <c r="P40" s="12"/>
      <c r="Q40" s="12"/>
      <c r="R40" s="12"/>
    </row>
    <row r="41" spans="1:18" x14ac:dyDescent="0.3">
      <c r="A41" s="343" t="s">
        <v>18</v>
      </c>
      <c r="B41" s="343" t="s">
        <v>18</v>
      </c>
      <c r="C41" s="343" t="s">
        <v>196</v>
      </c>
      <c r="D41" s="343" t="s">
        <v>3</v>
      </c>
      <c r="E41" s="343">
        <v>210201</v>
      </c>
      <c r="F41" s="343">
        <v>1</v>
      </c>
      <c r="G41" s="344">
        <v>22</v>
      </c>
      <c r="H41" s="343">
        <v>75</v>
      </c>
      <c r="I41" s="343">
        <f t="shared" si="2"/>
        <v>1650</v>
      </c>
      <c r="K41" s="12"/>
      <c r="L41" s="344">
        <v>24.5</v>
      </c>
      <c r="M41" s="357">
        <f t="shared" si="3"/>
        <v>1.1136363636363635</v>
      </c>
      <c r="N41" s="357"/>
      <c r="O41" s="357"/>
      <c r="P41" s="12"/>
      <c r="Q41" s="12"/>
      <c r="R41" s="12"/>
    </row>
    <row r="42" spans="1:18" x14ac:dyDescent="0.3">
      <c r="A42" s="343" t="s">
        <v>18</v>
      </c>
      <c r="B42" s="343" t="s">
        <v>18</v>
      </c>
      <c r="C42" s="343" t="s">
        <v>197</v>
      </c>
      <c r="D42" s="343" t="s">
        <v>3</v>
      </c>
      <c r="E42" s="343">
        <v>210201</v>
      </c>
      <c r="F42" s="343">
        <v>1</v>
      </c>
      <c r="G42" s="344">
        <v>30.69</v>
      </c>
      <c r="H42" s="343">
        <v>5000</v>
      </c>
      <c r="I42" s="343">
        <f t="shared" si="2"/>
        <v>153450</v>
      </c>
      <c r="K42" s="12"/>
      <c r="L42" s="344">
        <v>31.2</v>
      </c>
      <c r="M42" s="357">
        <f t="shared" si="3"/>
        <v>1.0166177908113392</v>
      </c>
      <c r="N42" s="357"/>
      <c r="O42" s="357"/>
      <c r="P42" s="12"/>
      <c r="Q42" s="12"/>
      <c r="R42" s="12"/>
    </row>
    <row r="43" spans="1:18" x14ac:dyDescent="0.3">
      <c r="A43" s="343" t="s">
        <v>18</v>
      </c>
      <c r="B43" s="343" t="s">
        <v>18</v>
      </c>
      <c r="C43" s="343" t="s">
        <v>214</v>
      </c>
      <c r="D43" s="343" t="s">
        <v>3</v>
      </c>
      <c r="E43" s="343">
        <v>210201</v>
      </c>
      <c r="F43" s="343">
        <v>1</v>
      </c>
      <c r="G43" s="344">
        <v>35.200000000000003</v>
      </c>
      <c r="H43" s="343">
        <v>240</v>
      </c>
      <c r="I43" s="343">
        <f t="shared" si="2"/>
        <v>8448</v>
      </c>
      <c r="K43" s="12"/>
      <c r="L43" s="344">
        <v>35.200000000000003</v>
      </c>
      <c r="M43" s="357">
        <f t="shared" si="3"/>
        <v>1</v>
      </c>
      <c r="N43" s="357"/>
      <c r="O43" s="357"/>
      <c r="P43" s="12"/>
      <c r="Q43" s="12"/>
      <c r="R43" s="12"/>
    </row>
    <row r="44" spans="1:18" x14ac:dyDescent="0.3">
      <c r="A44" s="343" t="s">
        <v>18</v>
      </c>
      <c r="B44" s="343" t="s">
        <v>18</v>
      </c>
      <c r="C44" s="343" t="s">
        <v>199</v>
      </c>
      <c r="D44" s="343" t="s">
        <v>3</v>
      </c>
      <c r="E44" s="343">
        <v>210201</v>
      </c>
      <c r="F44" s="343">
        <v>1</v>
      </c>
      <c r="G44" s="344">
        <v>24</v>
      </c>
      <c r="H44" s="343">
        <v>300</v>
      </c>
      <c r="I44" s="343">
        <f t="shared" si="2"/>
        <v>7200</v>
      </c>
      <c r="K44" s="12"/>
      <c r="L44" s="344">
        <v>27</v>
      </c>
      <c r="M44" s="357">
        <f t="shared" si="3"/>
        <v>1.125</v>
      </c>
      <c r="N44" s="357"/>
      <c r="O44" s="357"/>
      <c r="P44" s="12"/>
      <c r="Q44" s="12"/>
      <c r="R44" s="12"/>
    </row>
    <row r="45" spans="1:18" x14ac:dyDescent="0.3">
      <c r="A45" s="343" t="s">
        <v>18</v>
      </c>
      <c r="B45" s="343" t="s">
        <v>18</v>
      </c>
      <c r="C45" s="343" t="s">
        <v>200</v>
      </c>
      <c r="D45" s="343" t="s">
        <v>3</v>
      </c>
      <c r="E45" s="343">
        <v>210201</v>
      </c>
      <c r="F45" s="343">
        <v>1</v>
      </c>
      <c r="G45" s="344">
        <v>31.25</v>
      </c>
      <c r="H45" s="343">
        <v>3000</v>
      </c>
      <c r="I45" s="343">
        <f t="shared" si="2"/>
        <v>93750</v>
      </c>
      <c r="K45" s="12"/>
      <c r="L45" s="344">
        <v>31.25</v>
      </c>
      <c r="M45" s="357">
        <f t="shared" si="3"/>
        <v>1</v>
      </c>
      <c r="N45" s="357"/>
      <c r="O45" s="357"/>
      <c r="P45" s="12"/>
      <c r="Q45" s="12"/>
      <c r="R45" s="12"/>
    </row>
    <row r="46" spans="1:18" x14ac:dyDescent="0.3">
      <c r="A46" s="343" t="s">
        <v>18</v>
      </c>
      <c r="B46" s="343" t="s">
        <v>18</v>
      </c>
      <c r="C46" s="343" t="s">
        <v>201</v>
      </c>
      <c r="D46" s="343" t="s">
        <v>3</v>
      </c>
      <c r="E46" s="343">
        <v>210201</v>
      </c>
      <c r="F46" s="343">
        <v>1</v>
      </c>
      <c r="G46" s="344">
        <v>25</v>
      </c>
      <c r="H46" s="343">
        <v>744</v>
      </c>
      <c r="I46" s="343">
        <f t="shared" si="2"/>
        <v>18600</v>
      </c>
      <c r="K46" s="12"/>
      <c r="L46" s="344">
        <v>25</v>
      </c>
      <c r="M46" s="357">
        <f t="shared" si="3"/>
        <v>1</v>
      </c>
      <c r="N46" s="357"/>
      <c r="O46" s="357"/>
      <c r="P46" s="12"/>
      <c r="Q46" s="12"/>
      <c r="R46" s="12"/>
    </row>
    <row r="47" spans="1:18" x14ac:dyDescent="0.3">
      <c r="A47" s="343" t="s">
        <v>18</v>
      </c>
      <c r="B47" s="343" t="s">
        <v>18</v>
      </c>
      <c r="C47" s="343" t="s">
        <v>202</v>
      </c>
      <c r="D47" s="343" t="s">
        <v>3</v>
      </c>
      <c r="E47" s="343">
        <v>210201</v>
      </c>
      <c r="F47" s="343">
        <v>1</v>
      </c>
      <c r="G47" s="344">
        <v>24</v>
      </c>
      <c r="H47" s="343">
        <v>160</v>
      </c>
      <c r="I47" s="343">
        <f t="shared" si="2"/>
        <v>3840</v>
      </c>
      <c r="K47" s="12"/>
      <c r="L47" s="344">
        <v>24</v>
      </c>
      <c r="M47" s="357">
        <f t="shared" si="3"/>
        <v>1</v>
      </c>
      <c r="N47" s="357"/>
      <c r="O47" s="357"/>
      <c r="P47" s="12"/>
      <c r="Q47" s="12"/>
      <c r="R47" s="12"/>
    </row>
    <row r="48" spans="1:18" x14ac:dyDescent="0.3">
      <c r="A48" s="343" t="s">
        <v>18</v>
      </c>
      <c r="B48" s="343" t="s">
        <v>18</v>
      </c>
      <c r="C48" s="343" t="s">
        <v>205</v>
      </c>
      <c r="D48" s="343" t="s">
        <v>3</v>
      </c>
      <c r="E48" s="343">
        <v>210201</v>
      </c>
      <c r="F48" s="343">
        <v>1</v>
      </c>
      <c r="G48" s="344">
        <v>20.45</v>
      </c>
      <c r="H48" s="343">
        <v>600</v>
      </c>
      <c r="I48" s="343">
        <f t="shared" si="2"/>
        <v>12270</v>
      </c>
      <c r="K48" s="12"/>
      <c r="L48" s="344">
        <v>25.2</v>
      </c>
      <c r="M48" s="357">
        <f t="shared" si="3"/>
        <v>1.2322738386308068</v>
      </c>
      <c r="N48" s="357"/>
      <c r="O48" s="357"/>
      <c r="P48" s="12"/>
      <c r="Q48" s="12"/>
      <c r="R48" s="12"/>
    </row>
    <row r="49" spans="1:18" x14ac:dyDescent="0.3">
      <c r="A49" s="343" t="s">
        <v>18</v>
      </c>
      <c r="B49" s="343" t="s">
        <v>18</v>
      </c>
      <c r="C49" s="343" t="s">
        <v>206</v>
      </c>
      <c r="D49" s="343" t="s">
        <v>3</v>
      </c>
      <c r="E49" s="343">
        <v>210201</v>
      </c>
      <c r="F49" s="343">
        <v>1</v>
      </c>
      <c r="G49" s="344">
        <v>28</v>
      </c>
      <c r="H49" s="343">
        <v>2000</v>
      </c>
      <c r="I49" s="343">
        <f t="shared" si="2"/>
        <v>56000</v>
      </c>
      <c r="K49" s="12"/>
      <c r="L49" s="344">
        <v>26.9</v>
      </c>
      <c r="M49" s="357">
        <f t="shared" si="3"/>
        <v>0.96071428571428563</v>
      </c>
      <c r="N49" s="357"/>
      <c r="O49" s="357"/>
      <c r="P49" s="12"/>
      <c r="Q49" s="12"/>
      <c r="R49" s="12"/>
    </row>
    <row r="50" spans="1:18" x14ac:dyDescent="0.3">
      <c r="A50" s="343" t="s">
        <v>18</v>
      </c>
      <c r="B50" s="343" t="s">
        <v>18</v>
      </c>
      <c r="C50" s="343" t="s">
        <v>208</v>
      </c>
      <c r="D50" s="343" t="s">
        <v>3</v>
      </c>
      <c r="E50" s="343">
        <v>210201</v>
      </c>
      <c r="F50" s="343">
        <v>1</v>
      </c>
      <c r="G50" s="344">
        <v>23.69</v>
      </c>
      <c r="H50" s="343">
        <v>1200</v>
      </c>
      <c r="I50" s="343">
        <f t="shared" si="2"/>
        <v>28428</v>
      </c>
      <c r="K50" s="12"/>
      <c r="L50" s="344">
        <v>23.69</v>
      </c>
      <c r="M50" s="357">
        <f t="shared" si="3"/>
        <v>1</v>
      </c>
      <c r="N50" s="357"/>
      <c r="O50" s="357"/>
      <c r="P50" s="12"/>
      <c r="Q50" s="12"/>
      <c r="R50" s="12"/>
    </row>
    <row r="51" spans="1:18" x14ac:dyDescent="0.3">
      <c r="A51" s="343" t="s">
        <v>18</v>
      </c>
      <c r="B51" s="343" t="s">
        <v>18</v>
      </c>
      <c r="C51" s="343" t="s">
        <v>209</v>
      </c>
      <c r="D51" s="343" t="s">
        <v>3</v>
      </c>
      <c r="E51" s="343">
        <v>210201</v>
      </c>
      <c r="F51" s="343">
        <v>1</v>
      </c>
      <c r="G51" s="344">
        <v>21</v>
      </c>
      <c r="H51" s="343">
        <v>100</v>
      </c>
      <c r="I51" s="343">
        <f t="shared" si="2"/>
        <v>2100</v>
      </c>
      <c r="K51" s="12"/>
      <c r="L51" s="344">
        <v>21</v>
      </c>
      <c r="M51" s="357">
        <f t="shared" si="3"/>
        <v>1</v>
      </c>
      <c r="N51" s="357"/>
      <c r="O51" s="357"/>
      <c r="P51" s="12"/>
      <c r="Q51" s="12"/>
      <c r="R51" s="12"/>
    </row>
    <row r="52" spans="1:18" x14ac:dyDescent="0.3">
      <c r="A52" s="343" t="s">
        <v>18</v>
      </c>
      <c r="B52" s="343" t="s">
        <v>18</v>
      </c>
      <c r="C52" s="343" t="s">
        <v>215</v>
      </c>
      <c r="D52" s="343" t="s">
        <v>3</v>
      </c>
      <c r="E52" s="343">
        <v>210201</v>
      </c>
      <c r="F52" s="343">
        <v>1</v>
      </c>
      <c r="G52" s="344">
        <v>24.5</v>
      </c>
      <c r="H52" s="343">
        <v>200</v>
      </c>
      <c r="I52" s="343">
        <f t="shared" si="2"/>
        <v>4900</v>
      </c>
      <c r="K52" s="12"/>
      <c r="L52" s="344">
        <v>24.5</v>
      </c>
      <c r="M52" s="357">
        <f t="shared" si="3"/>
        <v>1</v>
      </c>
      <c r="N52" s="357"/>
      <c r="O52" s="357"/>
      <c r="P52" s="12"/>
      <c r="Q52" s="12"/>
      <c r="R52" s="12"/>
    </row>
    <row r="53" spans="1:18" x14ac:dyDescent="0.3">
      <c r="A53" s="343" t="s">
        <v>18</v>
      </c>
      <c r="B53" s="343" t="s">
        <v>18</v>
      </c>
      <c r="C53" s="343" t="s">
        <v>216</v>
      </c>
      <c r="D53" s="343" t="s">
        <v>3</v>
      </c>
      <c r="E53" s="343">
        <v>210201</v>
      </c>
      <c r="F53" s="343">
        <v>1</v>
      </c>
      <c r="G53" s="344">
        <v>24.75</v>
      </c>
      <c r="H53" s="343">
        <v>900</v>
      </c>
      <c r="I53" s="343">
        <f t="shared" si="2"/>
        <v>22275</v>
      </c>
      <c r="K53" s="12"/>
      <c r="L53" s="344">
        <v>26.25</v>
      </c>
      <c r="M53" s="357">
        <f t="shared" si="3"/>
        <v>1.0606060606060606</v>
      </c>
      <c r="N53" s="357"/>
      <c r="O53" s="357"/>
      <c r="P53" s="12"/>
      <c r="Q53" s="12"/>
      <c r="R53" s="12"/>
    </row>
    <row r="54" spans="1:18" x14ac:dyDescent="0.3">
      <c r="A54" s="343" t="s">
        <v>18</v>
      </c>
      <c r="B54" s="343" t="s">
        <v>18</v>
      </c>
      <c r="C54" s="343" t="s">
        <v>210</v>
      </c>
      <c r="D54" s="343" t="s">
        <v>3</v>
      </c>
      <c r="E54" s="343">
        <v>210201</v>
      </c>
      <c r="F54" s="343">
        <v>1</v>
      </c>
      <c r="G54" s="344">
        <v>24.7</v>
      </c>
      <c r="H54" s="343">
        <v>480</v>
      </c>
      <c r="I54" s="343">
        <f t="shared" si="2"/>
        <v>11856</v>
      </c>
      <c r="K54" s="12"/>
      <c r="L54" s="344">
        <v>24.7</v>
      </c>
      <c r="M54" s="357">
        <f t="shared" si="3"/>
        <v>1</v>
      </c>
      <c r="N54" s="357"/>
      <c r="O54" s="357"/>
      <c r="P54" s="12"/>
      <c r="Q54" s="12"/>
      <c r="R54" s="12"/>
    </row>
    <row r="55" spans="1:18" x14ac:dyDescent="0.3">
      <c r="A55" s="343" t="s">
        <v>18</v>
      </c>
      <c r="B55" s="343" t="s">
        <v>18</v>
      </c>
      <c r="C55" s="343" t="s">
        <v>217</v>
      </c>
      <c r="D55" s="343" t="s">
        <v>3</v>
      </c>
      <c r="E55" s="343">
        <v>210201</v>
      </c>
      <c r="F55" s="343">
        <v>1</v>
      </c>
      <c r="G55" s="344">
        <v>27</v>
      </c>
      <c r="H55" s="343">
        <v>280</v>
      </c>
      <c r="I55" s="343">
        <f t="shared" si="2"/>
        <v>7560</v>
      </c>
      <c r="K55" s="12"/>
      <c r="L55" s="344">
        <v>30</v>
      </c>
      <c r="M55" s="357">
        <f t="shared" si="3"/>
        <v>1.1111111111111112</v>
      </c>
      <c r="N55" s="357"/>
      <c r="O55" s="357"/>
      <c r="P55" s="12"/>
      <c r="Q55" s="12"/>
      <c r="R55" s="12"/>
    </row>
    <row r="56" spans="1:18" x14ac:dyDescent="0.3">
      <c r="A56" s="343" t="s">
        <v>18</v>
      </c>
      <c r="B56" s="343" t="s">
        <v>18</v>
      </c>
      <c r="C56" s="343" t="s">
        <v>211</v>
      </c>
      <c r="D56" s="343" t="s">
        <v>3</v>
      </c>
      <c r="E56" s="343">
        <v>210201</v>
      </c>
      <c r="F56" s="343">
        <v>1</v>
      </c>
      <c r="G56" s="344">
        <v>24</v>
      </c>
      <c r="H56" s="343">
        <v>850</v>
      </c>
      <c r="I56" s="343">
        <f t="shared" si="2"/>
        <v>20400</v>
      </c>
      <c r="K56" s="12"/>
      <c r="L56" s="344">
        <v>25</v>
      </c>
      <c r="M56" s="357">
        <f t="shared" si="3"/>
        <v>1.0416666666666667</v>
      </c>
      <c r="N56" s="357"/>
      <c r="O56" s="357"/>
      <c r="P56" s="12"/>
      <c r="Q56" s="12"/>
      <c r="R56" s="12"/>
    </row>
    <row r="57" spans="1:18" x14ac:dyDescent="0.3">
      <c r="A57" s="343" t="s">
        <v>18</v>
      </c>
      <c r="B57" s="343" t="s">
        <v>18</v>
      </c>
      <c r="C57" s="343" t="s">
        <v>218</v>
      </c>
      <c r="D57" s="343" t="s">
        <v>3</v>
      </c>
      <c r="E57" s="343">
        <v>210201</v>
      </c>
      <c r="F57" s="343">
        <v>1</v>
      </c>
      <c r="G57" s="344">
        <v>26.5</v>
      </c>
      <c r="H57" s="343">
        <v>600</v>
      </c>
      <c r="I57" s="343">
        <f t="shared" si="2"/>
        <v>15900</v>
      </c>
      <c r="K57" s="12"/>
      <c r="L57" s="344">
        <v>26.5</v>
      </c>
      <c r="M57" s="357">
        <f t="shared" si="3"/>
        <v>1</v>
      </c>
      <c r="N57" s="357"/>
      <c r="O57" s="357"/>
      <c r="P57" s="12"/>
      <c r="Q57" s="12"/>
      <c r="R57" s="12"/>
    </row>
    <row r="58" spans="1:18" x14ac:dyDescent="0.3">
      <c r="A58" s="343" t="s">
        <v>18</v>
      </c>
      <c r="B58" s="343" t="s">
        <v>18</v>
      </c>
      <c r="C58" s="343" t="s">
        <v>213</v>
      </c>
      <c r="D58" s="343" t="s">
        <v>3</v>
      </c>
      <c r="E58" s="343">
        <v>210201</v>
      </c>
      <c r="F58" s="343">
        <v>1</v>
      </c>
      <c r="G58" s="344">
        <v>25</v>
      </c>
      <c r="H58" s="343">
        <v>540</v>
      </c>
      <c r="I58" s="343">
        <f t="shared" si="2"/>
        <v>13500</v>
      </c>
      <c r="K58" s="12"/>
      <c r="L58" s="344">
        <v>25</v>
      </c>
      <c r="M58" s="357">
        <f t="shared" si="3"/>
        <v>1</v>
      </c>
      <c r="N58" s="357"/>
      <c r="O58" s="357"/>
      <c r="P58" s="12"/>
      <c r="Q58" s="12"/>
      <c r="R58" s="12"/>
    </row>
    <row r="59" spans="1:18" x14ac:dyDescent="0.3">
      <c r="C59" s="27"/>
      <c r="D59" s="31"/>
      <c r="G59" s="344"/>
      <c r="L59" s="344"/>
      <c r="M59" s="357"/>
      <c r="N59" s="357"/>
      <c r="O59" s="357"/>
    </row>
    <row r="60" spans="1:18" x14ac:dyDescent="0.3">
      <c r="C60" s="15" t="s">
        <v>44</v>
      </c>
      <c r="D60" s="31"/>
      <c r="G60" s="12">
        <f>GEOMEAN(G61:G84)</f>
        <v>25.415021257137528</v>
      </c>
      <c r="H60" s="12">
        <f>SUM(H61:H84)</f>
        <v>19349</v>
      </c>
      <c r="I60" s="12">
        <f>G60*H60</f>
        <v>491755.24630435405</v>
      </c>
      <c r="J60" s="12">
        <f>(I60/($I$10)*100)</f>
        <v>30.606764904256256</v>
      </c>
      <c r="K60" s="12"/>
      <c r="L60" s="40">
        <f>GEOMEAN(L61:L84)</f>
        <v>26.092263411651768</v>
      </c>
      <c r="M60" s="356">
        <f>GEOMEAN(M61:M84)</f>
        <v>1.0266473180432238</v>
      </c>
      <c r="N60" s="358">
        <f>+M60*I60</f>
        <v>504859.20475205005</v>
      </c>
      <c r="O60" s="358">
        <f>+N60/I60*100</f>
        <v>102.66473180432239</v>
      </c>
      <c r="P60" s="12"/>
      <c r="Q60" s="12"/>
      <c r="R60" s="12">
        <f>(L60/$G$60)*100</f>
        <v>102.66473180432239</v>
      </c>
    </row>
    <row r="61" spans="1:18" x14ac:dyDescent="0.3">
      <c r="A61" s="343" t="s">
        <v>18</v>
      </c>
      <c r="B61" s="343" t="s">
        <v>18</v>
      </c>
      <c r="C61" s="343" t="s">
        <v>195</v>
      </c>
      <c r="D61" s="343" t="s">
        <v>3</v>
      </c>
      <c r="E61" s="343">
        <v>210201</v>
      </c>
      <c r="F61" s="343">
        <v>1</v>
      </c>
      <c r="G61" s="344">
        <v>27</v>
      </c>
      <c r="H61" s="343">
        <v>72</v>
      </c>
      <c r="I61" s="343">
        <f t="shared" ref="I61:I84" si="4">G61*H61</f>
        <v>1944</v>
      </c>
      <c r="J61" s="12"/>
      <c r="K61" s="12"/>
      <c r="L61" s="344">
        <v>27</v>
      </c>
      <c r="M61" s="357">
        <f t="shared" ref="M61:M84" si="5">+L61/G61</f>
        <v>1</v>
      </c>
      <c r="N61" s="357"/>
      <c r="O61" s="357"/>
      <c r="P61" s="12"/>
      <c r="Q61" s="12"/>
      <c r="R61" s="12"/>
    </row>
    <row r="62" spans="1:18" x14ac:dyDescent="0.3">
      <c r="A62" s="343" t="s">
        <v>18</v>
      </c>
      <c r="B62" s="343" t="s">
        <v>18</v>
      </c>
      <c r="C62" s="343" t="s">
        <v>196</v>
      </c>
      <c r="D62" s="343" t="s">
        <v>3</v>
      </c>
      <c r="E62" s="343">
        <v>210201</v>
      </c>
      <c r="F62" s="343">
        <v>1</v>
      </c>
      <c r="G62" s="344">
        <v>25</v>
      </c>
      <c r="H62" s="343">
        <v>73</v>
      </c>
      <c r="I62" s="343">
        <f t="shared" si="4"/>
        <v>1825</v>
      </c>
      <c r="J62" s="12"/>
      <c r="K62" s="12"/>
      <c r="L62" s="344">
        <v>24.5</v>
      </c>
      <c r="M62" s="357">
        <f t="shared" si="5"/>
        <v>0.98</v>
      </c>
      <c r="N62" s="357"/>
      <c r="O62" s="357"/>
      <c r="P62" s="12"/>
      <c r="Q62" s="12"/>
      <c r="R62" s="12"/>
    </row>
    <row r="63" spans="1:18" x14ac:dyDescent="0.3">
      <c r="A63" s="343" t="s">
        <v>18</v>
      </c>
      <c r="B63" s="343" t="s">
        <v>18</v>
      </c>
      <c r="C63" s="343" t="s">
        <v>197</v>
      </c>
      <c r="D63" s="343" t="s">
        <v>3</v>
      </c>
      <c r="E63" s="343">
        <v>210201</v>
      </c>
      <c r="F63" s="343">
        <v>1</v>
      </c>
      <c r="G63" s="344">
        <v>29.5</v>
      </c>
      <c r="H63" s="343">
        <v>5000</v>
      </c>
      <c r="I63" s="343">
        <f t="shared" si="4"/>
        <v>147500</v>
      </c>
      <c r="J63" s="12"/>
      <c r="K63" s="12"/>
      <c r="L63" s="344">
        <v>31.25</v>
      </c>
      <c r="M63" s="357">
        <f t="shared" si="5"/>
        <v>1.0593220338983051</v>
      </c>
      <c r="N63" s="357"/>
      <c r="O63" s="357"/>
      <c r="P63" s="12"/>
      <c r="Q63" s="12"/>
      <c r="R63" s="12"/>
    </row>
    <row r="64" spans="1:18" x14ac:dyDescent="0.3">
      <c r="A64" s="343" t="s">
        <v>18</v>
      </c>
      <c r="B64" s="343" t="s">
        <v>18</v>
      </c>
      <c r="C64" s="343" t="s">
        <v>198</v>
      </c>
      <c r="D64" s="343" t="s">
        <v>3</v>
      </c>
      <c r="E64" s="343">
        <v>210201</v>
      </c>
      <c r="F64" s="343">
        <v>1</v>
      </c>
      <c r="G64" s="344">
        <v>27</v>
      </c>
      <c r="H64" s="343">
        <v>165</v>
      </c>
      <c r="I64" s="343">
        <f t="shared" si="4"/>
        <v>4455</v>
      </c>
      <c r="J64" s="12"/>
      <c r="K64" s="12"/>
      <c r="L64" s="344">
        <v>28</v>
      </c>
      <c r="M64" s="357">
        <f t="shared" si="5"/>
        <v>1.037037037037037</v>
      </c>
      <c r="N64" s="357"/>
      <c r="O64" s="357"/>
      <c r="P64" s="12"/>
      <c r="Q64" s="12"/>
      <c r="R64" s="12"/>
    </row>
    <row r="65" spans="1:18" x14ac:dyDescent="0.3">
      <c r="A65" s="343" t="s">
        <v>18</v>
      </c>
      <c r="B65" s="343" t="s">
        <v>18</v>
      </c>
      <c r="C65" s="343" t="s">
        <v>214</v>
      </c>
      <c r="D65" s="343" t="s">
        <v>3</v>
      </c>
      <c r="E65" s="343">
        <v>210201</v>
      </c>
      <c r="F65" s="343">
        <v>1</v>
      </c>
      <c r="G65" s="344">
        <v>34.799999999999997</v>
      </c>
      <c r="H65" s="343">
        <v>180</v>
      </c>
      <c r="I65" s="343">
        <f t="shared" si="4"/>
        <v>6263.9999999999991</v>
      </c>
      <c r="J65" s="12"/>
      <c r="K65" s="12"/>
      <c r="L65" s="344">
        <v>34.799999999999997</v>
      </c>
      <c r="M65" s="357">
        <f t="shared" si="5"/>
        <v>1</v>
      </c>
      <c r="N65" s="357"/>
      <c r="O65" s="357"/>
      <c r="P65" s="12"/>
      <c r="Q65" s="12"/>
      <c r="R65" s="12"/>
    </row>
    <row r="66" spans="1:18" x14ac:dyDescent="0.3">
      <c r="A66" s="343" t="s">
        <v>18</v>
      </c>
      <c r="B66" s="343" t="s">
        <v>18</v>
      </c>
      <c r="C66" s="343" t="s">
        <v>199</v>
      </c>
      <c r="D66" s="343" t="s">
        <v>3</v>
      </c>
      <c r="E66" s="343">
        <v>210201</v>
      </c>
      <c r="F66" s="343">
        <v>1</v>
      </c>
      <c r="G66" s="344">
        <v>26</v>
      </c>
      <c r="H66" s="343">
        <v>400</v>
      </c>
      <c r="I66" s="343">
        <f t="shared" si="4"/>
        <v>10400</v>
      </c>
      <c r="J66" s="12"/>
      <c r="K66" s="12"/>
      <c r="L66" s="344">
        <v>27</v>
      </c>
      <c r="M66" s="357">
        <f t="shared" si="5"/>
        <v>1.0384615384615385</v>
      </c>
      <c r="N66" s="357"/>
      <c r="O66" s="357"/>
      <c r="P66" s="12"/>
      <c r="Q66" s="12"/>
      <c r="R66" s="12"/>
    </row>
    <row r="67" spans="1:18" x14ac:dyDescent="0.3">
      <c r="A67" s="343" t="s">
        <v>18</v>
      </c>
      <c r="B67" s="343" t="s">
        <v>18</v>
      </c>
      <c r="C67" s="343" t="s">
        <v>200</v>
      </c>
      <c r="D67" s="343" t="s">
        <v>3</v>
      </c>
      <c r="E67" s="343">
        <v>210201</v>
      </c>
      <c r="F67" s="343">
        <v>1</v>
      </c>
      <c r="G67" s="344">
        <v>31.25</v>
      </c>
      <c r="H67" s="343">
        <v>2500</v>
      </c>
      <c r="I67" s="343">
        <f t="shared" si="4"/>
        <v>78125</v>
      </c>
      <c r="J67" s="12"/>
      <c r="K67" s="12"/>
      <c r="L67" s="344">
        <v>31.25</v>
      </c>
      <c r="M67" s="357">
        <f t="shared" si="5"/>
        <v>1</v>
      </c>
      <c r="N67" s="357"/>
      <c r="O67" s="357"/>
      <c r="P67" s="12"/>
      <c r="Q67" s="12"/>
      <c r="R67" s="12"/>
    </row>
    <row r="68" spans="1:18" x14ac:dyDescent="0.3">
      <c r="A68" s="343" t="s">
        <v>18</v>
      </c>
      <c r="B68" s="343" t="s">
        <v>18</v>
      </c>
      <c r="C68" s="343" t="s">
        <v>201</v>
      </c>
      <c r="D68" s="343" t="s">
        <v>3</v>
      </c>
      <c r="E68" s="343">
        <v>210201</v>
      </c>
      <c r="F68" s="343">
        <v>1</v>
      </c>
      <c r="G68" s="344">
        <v>25</v>
      </c>
      <c r="H68" s="343">
        <v>668</v>
      </c>
      <c r="I68" s="343">
        <f t="shared" si="4"/>
        <v>16700</v>
      </c>
      <c r="J68" s="12"/>
      <c r="K68" s="12"/>
      <c r="L68" s="344">
        <v>25</v>
      </c>
      <c r="M68" s="357">
        <f t="shared" si="5"/>
        <v>1</v>
      </c>
      <c r="N68" s="357"/>
      <c r="O68" s="357"/>
      <c r="P68" s="12"/>
      <c r="Q68" s="12"/>
      <c r="R68" s="12"/>
    </row>
    <row r="69" spans="1:18" x14ac:dyDescent="0.3">
      <c r="A69" s="343" t="s">
        <v>18</v>
      </c>
      <c r="B69" s="343" t="s">
        <v>18</v>
      </c>
      <c r="C69" s="343" t="s">
        <v>202</v>
      </c>
      <c r="D69" s="343" t="s">
        <v>3</v>
      </c>
      <c r="E69" s="343">
        <v>210201</v>
      </c>
      <c r="F69" s="343">
        <v>1</v>
      </c>
      <c r="G69" s="344">
        <v>24</v>
      </c>
      <c r="H69" s="343">
        <v>125</v>
      </c>
      <c r="I69" s="343">
        <f t="shared" si="4"/>
        <v>3000</v>
      </c>
      <c r="J69" s="12"/>
      <c r="K69" s="12"/>
      <c r="L69" s="344">
        <v>24</v>
      </c>
      <c r="M69" s="357">
        <f t="shared" si="5"/>
        <v>1</v>
      </c>
      <c r="N69" s="357"/>
      <c r="O69" s="357"/>
      <c r="P69" s="12"/>
      <c r="Q69" s="12"/>
      <c r="R69" s="12"/>
    </row>
    <row r="70" spans="1:18" x14ac:dyDescent="0.3">
      <c r="A70" s="343" t="s">
        <v>18</v>
      </c>
      <c r="B70" s="343" t="s">
        <v>18</v>
      </c>
      <c r="C70" s="343" t="s">
        <v>203</v>
      </c>
      <c r="D70" s="343" t="s">
        <v>3</v>
      </c>
      <c r="E70" s="343">
        <v>210201</v>
      </c>
      <c r="F70" s="343">
        <v>1</v>
      </c>
      <c r="G70" s="344">
        <v>27.5</v>
      </c>
      <c r="H70" s="343">
        <v>240</v>
      </c>
      <c r="I70" s="343">
        <f t="shared" si="4"/>
        <v>6600</v>
      </c>
      <c r="J70" s="12"/>
      <c r="K70" s="12"/>
      <c r="L70" s="344">
        <v>27.5</v>
      </c>
      <c r="M70" s="357">
        <f t="shared" si="5"/>
        <v>1</v>
      </c>
      <c r="N70" s="357"/>
      <c r="O70" s="357"/>
      <c r="P70" s="12"/>
      <c r="Q70" s="12"/>
      <c r="R70" s="12"/>
    </row>
    <row r="71" spans="1:18" x14ac:dyDescent="0.3">
      <c r="A71" s="343" t="s">
        <v>18</v>
      </c>
      <c r="B71" s="343" t="s">
        <v>18</v>
      </c>
      <c r="C71" s="343" t="s">
        <v>204</v>
      </c>
      <c r="D71" s="343" t="s">
        <v>3</v>
      </c>
      <c r="E71" s="343">
        <v>210201</v>
      </c>
      <c r="F71" s="343">
        <v>1</v>
      </c>
      <c r="G71" s="344">
        <v>25.5</v>
      </c>
      <c r="H71" s="343">
        <v>400</v>
      </c>
      <c r="I71" s="343">
        <f t="shared" si="4"/>
        <v>10200</v>
      </c>
      <c r="J71" s="12"/>
      <c r="K71" s="12"/>
      <c r="L71" s="344">
        <v>25.5</v>
      </c>
      <c r="M71" s="357">
        <f t="shared" si="5"/>
        <v>1</v>
      </c>
      <c r="N71" s="357"/>
      <c r="O71" s="357"/>
      <c r="P71" s="12"/>
      <c r="Q71" s="12"/>
      <c r="R71" s="12"/>
    </row>
    <row r="72" spans="1:18" x14ac:dyDescent="0.3">
      <c r="A72" s="343" t="s">
        <v>18</v>
      </c>
      <c r="B72" s="343" t="s">
        <v>18</v>
      </c>
      <c r="C72" s="343" t="s">
        <v>205</v>
      </c>
      <c r="D72" s="343" t="s">
        <v>3</v>
      </c>
      <c r="E72" s="343">
        <v>210201</v>
      </c>
      <c r="F72" s="343">
        <v>1</v>
      </c>
      <c r="G72" s="344">
        <v>20.55</v>
      </c>
      <c r="H72" s="343">
        <v>245</v>
      </c>
      <c r="I72" s="343">
        <f t="shared" si="4"/>
        <v>5034.75</v>
      </c>
      <c r="J72" s="12"/>
      <c r="K72" s="12"/>
      <c r="L72" s="344">
        <v>24</v>
      </c>
      <c r="M72" s="357">
        <f t="shared" si="5"/>
        <v>1.167883211678832</v>
      </c>
      <c r="N72" s="357"/>
      <c r="O72" s="357"/>
      <c r="P72" s="12"/>
      <c r="Q72" s="12"/>
      <c r="R72" s="12"/>
    </row>
    <row r="73" spans="1:18" x14ac:dyDescent="0.3">
      <c r="A73" s="343" t="s">
        <v>18</v>
      </c>
      <c r="B73" s="343" t="s">
        <v>18</v>
      </c>
      <c r="C73" s="343" t="s">
        <v>206</v>
      </c>
      <c r="D73" s="343" t="s">
        <v>3</v>
      </c>
      <c r="E73" s="343">
        <v>210201</v>
      </c>
      <c r="F73" s="343">
        <v>1</v>
      </c>
      <c r="G73" s="344">
        <v>27.5</v>
      </c>
      <c r="H73" s="343">
        <v>2300</v>
      </c>
      <c r="I73" s="343">
        <f t="shared" si="4"/>
        <v>63250</v>
      </c>
      <c r="J73" s="12"/>
      <c r="K73" s="12"/>
      <c r="L73" s="344">
        <v>25.95</v>
      </c>
      <c r="M73" s="357">
        <f t="shared" si="5"/>
        <v>0.94363636363636361</v>
      </c>
      <c r="N73" s="357"/>
      <c r="O73" s="357"/>
      <c r="P73" s="12"/>
      <c r="Q73" s="12"/>
      <c r="R73" s="12"/>
    </row>
    <row r="74" spans="1:18" x14ac:dyDescent="0.3">
      <c r="A74" s="343" t="s">
        <v>18</v>
      </c>
      <c r="B74" s="343" t="s">
        <v>18</v>
      </c>
      <c r="C74" s="343" t="s">
        <v>207</v>
      </c>
      <c r="D74" s="343" t="s">
        <v>3</v>
      </c>
      <c r="E74" s="343">
        <v>210201</v>
      </c>
      <c r="F74" s="343">
        <v>1</v>
      </c>
      <c r="G74" s="344">
        <v>22</v>
      </c>
      <c r="H74" s="343">
        <v>302</v>
      </c>
      <c r="I74" s="343">
        <f t="shared" si="4"/>
        <v>6644</v>
      </c>
      <c r="J74" s="12"/>
      <c r="K74" s="12"/>
      <c r="L74" s="344">
        <v>22.84</v>
      </c>
      <c r="M74" s="357">
        <f t="shared" si="5"/>
        <v>1.0381818181818181</v>
      </c>
      <c r="N74" s="357"/>
      <c r="O74" s="357"/>
      <c r="P74" s="12"/>
      <c r="Q74" s="12"/>
      <c r="R74" s="12"/>
    </row>
    <row r="75" spans="1:18" x14ac:dyDescent="0.3">
      <c r="A75" s="343" t="s">
        <v>18</v>
      </c>
      <c r="B75" s="343" t="s">
        <v>18</v>
      </c>
      <c r="C75" s="343" t="s">
        <v>208</v>
      </c>
      <c r="D75" s="343" t="s">
        <v>3</v>
      </c>
      <c r="E75" s="343">
        <v>210201</v>
      </c>
      <c r="F75" s="343">
        <v>1</v>
      </c>
      <c r="G75" s="344">
        <v>23.12</v>
      </c>
      <c r="H75" s="343">
        <v>1200</v>
      </c>
      <c r="I75" s="343">
        <f t="shared" si="4"/>
        <v>27744</v>
      </c>
      <c r="J75" s="12"/>
      <c r="K75" s="12"/>
      <c r="L75" s="344">
        <v>23.12</v>
      </c>
      <c r="M75" s="357">
        <f t="shared" si="5"/>
        <v>1</v>
      </c>
      <c r="N75" s="357"/>
      <c r="O75" s="357"/>
      <c r="P75" s="12"/>
      <c r="Q75" s="12"/>
      <c r="R75" s="12"/>
    </row>
    <row r="76" spans="1:18" x14ac:dyDescent="0.3">
      <c r="A76" s="343" t="s">
        <v>18</v>
      </c>
      <c r="B76" s="343" t="s">
        <v>18</v>
      </c>
      <c r="C76" s="343" t="s">
        <v>209</v>
      </c>
      <c r="D76" s="343" t="s">
        <v>3</v>
      </c>
      <c r="E76" s="343">
        <v>210201</v>
      </c>
      <c r="F76" s="343">
        <v>1</v>
      </c>
      <c r="G76" s="344">
        <v>22</v>
      </c>
      <c r="H76" s="343">
        <v>100</v>
      </c>
      <c r="I76" s="343">
        <f t="shared" si="4"/>
        <v>2200</v>
      </c>
      <c r="J76" s="12"/>
      <c r="K76" s="12"/>
      <c r="L76" s="344">
        <v>22</v>
      </c>
      <c r="M76" s="357">
        <f t="shared" si="5"/>
        <v>1</v>
      </c>
      <c r="N76" s="357"/>
      <c r="O76" s="357"/>
      <c r="P76" s="12"/>
      <c r="Q76" s="12"/>
      <c r="R76" s="12"/>
    </row>
    <row r="77" spans="1:18" x14ac:dyDescent="0.3">
      <c r="A77" s="343" t="s">
        <v>18</v>
      </c>
      <c r="B77" s="343" t="s">
        <v>18</v>
      </c>
      <c r="C77" s="343" t="s">
        <v>215</v>
      </c>
      <c r="D77" s="343" t="s">
        <v>3</v>
      </c>
      <c r="E77" s="343">
        <v>210201</v>
      </c>
      <c r="F77" s="343">
        <v>1</v>
      </c>
      <c r="G77" s="344">
        <v>23</v>
      </c>
      <c r="H77" s="343">
        <v>1440</v>
      </c>
      <c r="I77" s="343">
        <f t="shared" si="4"/>
        <v>33120</v>
      </c>
      <c r="J77" s="12"/>
      <c r="K77" s="12"/>
      <c r="L77" s="344">
        <v>24.5</v>
      </c>
      <c r="M77" s="357">
        <f t="shared" si="5"/>
        <v>1.0652173913043479</v>
      </c>
      <c r="N77" s="357"/>
      <c r="O77" s="357"/>
      <c r="P77" s="12"/>
      <c r="Q77" s="12"/>
      <c r="R77" s="12"/>
    </row>
    <row r="78" spans="1:18" x14ac:dyDescent="0.3">
      <c r="A78" s="343" t="s">
        <v>18</v>
      </c>
      <c r="B78" s="343" t="s">
        <v>18</v>
      </c>
      <c r="C78" s="343" t="s">
        <v>216</v>
      </c>
      <c r="D78" s="343" t="s">
        <v>3</v>
      </c>
      <c r="E78" s="343">
        <v>210201</v>
      </c>
      <c r="F78" s="343">
        <v>1</v>
      </c>
      <c r="G78" s="344">
        <v>24.95</v>
      </c>
      <c r="H78" s="343">
        <v>895</v>
      </c>
      <c r="I78" s="343">
        <f t="shared" si="4"/>
        <v>22330.25</v>
      </c>
      <c r="J78" s="12"/>
      <c r="K78" s="12"/>
      <c r="L78" s="344">
        <v>26</v>
      </c>
      <c r="M78" s="357">
        <f t="shared" si="5"/>
        <v>1.0420841683366733</v>
      </c>
      <c r="N78" s="357"/>
      <c r="O78" s="357"/>
      <c r="P78" s="12"/>
      <c r="Q78" s="12"/>
      <c r="R78" s="12"/>
    </row>
    <row r="79" spans="1:18" x14ac:dyDescent="0.3">
      <c r="A79" s="343" t="s">
        <v>18</v>
      </c>
      <c r="B79" s="343" t="s">
        <v>18</v>
      </c>
      <c r="C79" s="343" t="s">
        <v>210</v>
      </c>
      <c r="D79" s="343" t="s">
        <v>3</v>
      </c>
      <c r="E79" s="343">
        <v>210201</v>
      </c>
      <c r="F79" s="343">
        <v>1</v>
      </c>
      <c r="G79" s="344">
        <v>23.5</v>
      </c>
      <c r="H79" s="343">
        <v>480</v>
      </c>
      <c r="I79" s="343">
        <f t="shared" si="4"/>
        <v>11280</v>
      </c>
      <c r="J79" s="12"/>
      <c r="K79" s="12"/>
      <c r="L79" s="344">
        <v>24.3</v>
      </c>
      <c r="M79" s="357">
        <f t="shared" si="5"/>
        <v>1.0340425531914894</v>
      </c>
      <c r="N79" s="357"/>
      <c r="O79" s="357"/>
      <c r="P79" s="12"/>
      <c r="Q79" s="12"/>
      <c r="R79" s="12"/>
    </row>
    <row r="80" spans="1:18" x14ac:dyDescent="0.3">
      <c r="A80" s="343" t="s">
        <v>18</v>
      </c>
      <c r="B80" s="343" t="s">
        <v>18</v>
      </c>
      <c r="C80" s="343" t="s">
        <v>217</v>
      </c>
      <c r="D80" s="343" t="s">
        <v>3</v>
      </c>
      <c r="E80" s="343">
        <v>210201</v>
      </c>
      <c r="F80" s="343">
        <v>1</v>
      </c>
      <c r="G80" s="344">
        <v>26</v>
      </c>
      <c r="H80" s="343">
        <v>240</v>
      </c>
      <c r="I80" s="343">
        <f t="shared" si="4"/>
        <v>6240</v>
      </c>
      <c r="J80" s="12"/>
      <c r="K80" s="12"/>
      <c r="L80" s="344">
        <v>30</v>
      </c>
      <c r="M80" s="357">
        <f t="shared" si="5"/>
        <v>1.1538461538461537</v>
      </c>
      <c r="N80" s="357"/>
      <c r="O80" s="357"/>
      <c r="P80" s="12"/>
      <c r="Q80" s="12"/>
      <c r="R80" s="12"/>
    </row>
    <row r="81" spans="1:18" x14ac:dyDescent="0.3">
      <c r="A81" s="343" t="s">
        <v>18</v>
      </c>
      <c r="B81" s="343" t="s">
        <v>18</v>
      </c>
      <c r="C81" s="343" t="s">
        <v>211</v>
      </c>
      <c r="D81" s="343" t="s">
        <v>3</v>
      </c>
      <c r="E81" s="343">
        <v>210201</v>
      </c>
      <c r="F81" s="343">
        <v>1</v>
      </c>
      <c r="G81" s="344">
        <v>24</v>
      </c>
      <c r="H81" s="343">
        <v>1200</v>
      </c>
      <c r="I81" s="343">
        <f t="shared" si="4"/>
        <v>28800</v>
      </c>
      <c r="J81" s="12"/>
      <c r="K81" s="12"/>
      <c r="L81" s="344">
        <v>25</v>
      </c>
      <c r="M81" s="357">
        <f t="shared" si="5"/>
        <v>1.0416666666666667</v>
      </c>
      <c r="N81" s="357"/>
      <c r="O81" s="357"/>
      <c r="P81" s="12"/>
      <c r="Q81" s="12"/>
      <c r="R81" s="12"/>
    </row>
    <row r="82" spans="1:18" x14ac:dyDescent="0.3">
      <c r="A82" s="343" t="s">
        <v>18</v>
      </c>
      <c r="B82" s="343" t="s">
        <v>18</v>
      </c>
      <c r="C82" s="343" t="s">
        <v>218</v>
      </c>
      <c r="D82" s="343" t="s">
        <v>3</v>
      </c>
      <c r="E82" s="343">
        <v>210201</v>
      </c>
      <c r="F82" s="343">
        <v>1</v>
      </c>
      <c r="G82" s="344">
        <v>26.95</v>
      </c>
      <c r="H82" s="343">
        <v>480</v>
      </c>
      <c r="I82" s="343">
        <f t="shared" si="4"/>
        <v>12936</v>
      </c>
      <c r="J82" s="12"/>
      <c r="K82" s="12"/>
      <c r="L82" s="344">
        <v>26.95</v>
      </c>
      <c r="M82" s="357">
        <f t="shared" si="5"/>
        <v>1</v>
      </c>
      <c r="N82" s="357"/>
      <c r="O82" s="357"/>
      <c r="P82" s="12"/>
      <c r="Q82" s="12"/>
      <c r="R82" s="12"/>
    </row>
    <row r="83" spans="1:18" x14ac:dyDescent="0.3">
      <c r="A83" s="343" t="s">
        <v>18</v>
      </c>
      <c r="B83" s="343" t="s">
        <v>18</v>
      </c>
      <c r="C83" s="343" t="s">
        <v>212</v>
      </c>
      <c r="D83" s="343" t="s">
        <v>3</v>
      </c>
      <c r="E83" s="343">
        <v>210201</v>
      </c>
      <c r="F83" s="343">
        <v>1</v>
      </c>
      <c r="G83" s="344">
        <v>23</v>
      </c>
      <c r="H83" s="343">
        <v>144</v>
      </c>
      <c r="I83" s="343">
        <f t="shared" si="4"/>
        <v>3312</v>
      </c>
      <c r="J83" s="12"/>
      <c r="K83" s="12"/>
      <c r="L83" s="344">
        <v>24.5</v>
      </c>
      <c r="M83" s="357">
        <f t="shared" si="5"/>
        <v>1.0652173913043479</v>
      </c>
      <c r="N83" s="357"/>
      <c r="O83" s="357"/>
      <c r="P83" s="12"/>
      <c r="Q83" s="12"/>
      <c r="R83" s="12"/>
    </row>
    <row r="84" spans="1:18" x14ac:dyDescent="0.3">
      <c r="A84" s="343" t="s">
        <v>18</v>
      </c>
      <c r="B84" s="343" t="s">
        <v>18</v>
      </c>
      <c r="C84" s="343" t="s">
        <v>213</v>
      </c>
      <c r="D84" s="343" t="s">
        <v>3</v>
      </c>
      <c r="E84" s="343">
        <v>210201</v>
      </c>
      <c r="F84" s="343">
        <v>1</v>
      </c>
      <c r="G84" s="344">
        <v>25</v>
      </c>
      <c r="H84" s="343">
        <v>500</v>
      </c>
      <c r="I84" s="343">
        <f t="shared" si="4"/>
        <v>12500</v>
      </c>
      <c r="J84" s="12"/>
      <c r="K84" s="12"/>
      <c r="L84" s="344">
        <v>25</v>
      </c>
      <c r="M84" s="357">
        <f t="shared" si="5"/>
        <v>1</v>
      </c>
      <c r="N84" s="357"/>
      <c r="O84" s="357"/>
      <c r="P84" s="12"/>
      <c r="Q84" s="12"/>
      <c r="R84" s="12"/>
    </row>
    <row r="85" spans="1:18" x14ac:dyDescent="0.3">
      <c r="C85" s="27"/>
      <c r="D85" s="31"/>
      <c r="G85" s="344"/>
      <c r="L85" s="344"/>
      <c r="M85" s="357"/>
      <c r="N85" s="357"/>
      <c r="O85" s="357"/>
    </row>
    <row r="86" spans="1:18" x14ac:dyDescent="0.3">
      <c r="C86" s="23" t="s">
        <v>45</v>
      </c>
      <c r="D86" s="31" t="s">
        <v>18</v>
      </c>
      <c r="G86" s="12">
        <f>GEOMEAN(G87:G103)</f>
        <v>28.255443448988512</v>
      </c>
      <c r="H86" s="12">
        <f>SUM(H87:H103)</f>
        <v>8909</v>
      </c>
      <c r="I86" s="12">
        <f>G86*H86</f>
        <v>251727.74568703864</v>
      </c>
      <c r="J86" s="12">
        <f>(I86/($I$10)*100)</f>
        <v>15.66749310764472</v>
      </c>
      <c r="K86" s="12"/>
      <c r="L86" s="40">
        <f>GEOMEAN(L87:L103)</f>
        <v>28.938575267463978</v>
      </c>
      <c r="M86" s="356">
        <f>GEOMEAN(M87:M103)</f>
        <v>1.0241769986625329</v>
      </c>
      <c r="N86" s="358">
        <f>+M86*I86</f>
        <v>257813.76705783658</v>
      </c>
      <c r="O86" s="358">
        <f>+N86/I86*100</f>
        <v>102.41769986625329</v>
      </c>
      <c r="P86" s="12"/>
      <c r="Q86" s="12"/>
      <c r="R86" s="12">
        <f>(L86/$G$86)*100</f>
        <v>102.41769986625329</v>
      </c>
    </row>
    <row r="87" spans="1:18" x14ac:dyDescent="0.3">
      <c r="A87" s="343" t="s">
        <v>18</v>
      </c>
      <c r="B87" s="343" t="s">
        <v>18</v>
      </c>
      <c r="C87" s="343" t="s">
        <v>194</v>
      </c>
      <c r="D87" s="343" t="s">
        <v>3</v>
      </c>
      <c r="E87" s="343">
        <v>210201</v>
      </c>
      <c r="F87" s="343">
        <v>1</v>
      </c>
      <c r="G87" s="344">
        <v>32</v>
      </c>
      <c r="H87" s="343">
        <v>24</v>
      </c>
      <c r="I87" s="343">
        <f t="shared" ref="I87:I103" si="6">G87*H87</f>
        <v>768</v>
      </c>
      <c r="J87" s="12"/>
      <c r="K87" s="12"/>
      <c r="L87" s="344">
        <v>32</v>
      </c>
      <c r="M87" s="357">
        <f t="shared" ref="M87:M103" si="7">+L87/G87</f>
        <v>1</v>
      </c>
      <c r="N87" s="357"/>
      <c r="O87" s="357"/>
      <c r="P87" s="12"/>
      <c r="Q87" s="12"/>
      <c r="R87" s="12"/>
    </row>
    <row r="88" spans="1:18" x14ac:dyDescent="0.3">
      <c r="A88" s="343" t="s">
        <v>18</v>
      </c>
      <c r="B88" s="343" t="s">
        <v>18</v>
      </c>
      <c r="C88" s="343" t="s">
        <v>195</v>
      </c>
      <c r="D88" s="343" t="s">
        <v>3</v>
      </c>
      <c r="E88" s="343">
        <v>210201</v>
      </c>
      <c r="F88" s="343">
        <v>1</v>
      </c>
      <c r="G88" s="344">
        <v>28</v>
      </c>
      <c r="H88" s="343">
        <v>48</v>
      </c>
      <c r="I88" s="343">
        <f t="shared" si="6"/>
        <v>1344</v>
      </c>
      <c r="J88" s="12"/>
      <c r="K88" s="12"/>
      <c r="L88" s="344">
        <v>28</v>
      </c>
      <c r="M88" s="357">
        <f t="shared" si="7"/>
        <v>1</v>
      </c>
      <c r="N88" s="357"/>
      <c r="O88" s="357"/>
      <c r="P88" s="12"/>
      <c r="Q88" s="12"/>
      <c r="R88" s="12"/>
    </row>
    <row r="89" spans="1:18" x14ac:dyDescent="0.3">
      <c r="A89" s="343" t="s">
        <v>18</v>
      </c>
      <c r="B89" s="343" t="s">
        <v>18</v>
      </c>
      <c r="C89" s="343" t="s">
        <v>197</v>
      </c>
      <c r="D89" s="343" t="s">
        <v>3</v>
      </c>
      <c r="E89" s="343">
        <v>210201</v>
      </c>
      <c r="F89" s="343">
        <v>1</v>
      </c>
      <c r="G89" s="344">
        <v>27.9</v>
      </c>
      <c r="H89" s="343">
        <v>5000</v>
      </c>
      <c r="I89" s="343">
        <f t="shared" si="6"/>
        <v>139500</v>
      </c>
      <c r="J89" s="12"/>
      <c r="K89" s="12"/>
      <c r="L89" s="344">
        <v>30.59</v>
      </c>
      <c r="M89" s="357">
        <f t="shared" si="7"/>
        <v>1.0964157706093189</v>
      </c>
      <c r="N89" s="357"/>
      <c r="O89" s="357"/>
      <c r="P89" s="12"/>
      <c r="Q89" s="12"/>
      <c r="R89" s="12"/>
    </row>
    <row r="90" spans="1:18" x14ac:dyDescent="0.3">
      <c r="A90" s="343" t="s">
        <v>18</v>
      </c>
      <c r="B90" s="343" t="s">
        <v>18</v>
      </c>
      <c r="C90" s="343" t="s">
        <v>214</v>
      </c>
      <c r="D90" s="343" t="s">
        <v>3</v>
      </c>
      <c r="E90" s="343">
        <v>210201</v>
      </c>
      <c r="F90" s="343">
        <v>1</v>
      </c>
      <c r="G90" s="344">
        <v>32.61</v>
      </c>
      <c r="H90" s="343">
        <v>75</v>
      </c>
      <c r="I90" s="343">
        <f t="shared" si="6"/>
        <v>2445.75</v>
      </c>
      <c r="J90" s="12"/>
      <c r="K90" s="12"/>
      <c r="L90" s="344">
        <v>32.6</v>
      </c>
      <c r="M90" s="357">
        <f t="shared" si="7"/>
        <v>0.9996933455995094</v>
      </c>
      <c r="N90" s="357"/>
      <c r="O90" s="357"/>
      <c r="P90" s="12"/>
      <c r="Q90" s="12"/>
      <c r="R90" s="12"/>
    </row>
    <row r="91" spans="1:18" x14ac:dyDescent="0.3">
      <c r="A91" s="343" t="s">
        <v>18</v>
      </c>
      <c r="B91" s="343" t="s">
        <v>18</v>
      </c>
      <c r="C91" s="343" t="s">
        <v>200</v>
      </c>
      <c r="D91" s="343" t="s">
        <v>3</v>
      </c>
      <c r="E91" s="343">
        <v>210201</v>
      </c>
      <c r="F91" s="343">
        <v>1</v>
      </c>
      <c r="G91" s="344">
        <v>31.25</v>
      </c>
      <c r="H91" s="343">
        <v>900</v>
      </c>
      <c r="I91" s="343">
        <f t="shared" si="6"/>
        <v>28125</v>
      </c>
      <c r="J91" s="12"/>
      <c r="K91" s="12"/>
      <c r="L91" s="344">
        <v>31.25</v>
      </c>
      <c r="M91" s="357">
        <f t="shared" si="7"/>
        <v>1</v>
      </c>
      <c r="N91" s="357"/>
      <c r="O91" s="357"/>
      <c r="P91" s="12"/>
      <c r="Q91" s="12"/>
      <c r="R91" s="12"/>
    </row>
    <row r="92" spans="1:18" x14ac:dyDescent="0.3">
      <c r="A92" s="343" t="s">
        <v>18</v>
      </c>
      <c r="B92" s="343" t="s">
        <v>18</v>
      </c>
      <c r="C92" s="343" t="s">
        <v>201</v>
      </c>
      <c r="D92" s="343" t="s">
        <v>3</v>
      </c>
      <c r="E92" s="343">
        <v>210201</v>
      </c>
      <c r="F92" s="343">
        <v>1</v>
      </c>
      <c r="G92" s="344">
        <v>28</v>
      </c>
      <c r="H92" s="343">
        <v>90</v>
      </c>
      <c r="I92" s="343">
        <f t="shared" si="6"/>
        <v>2520</v>
      </c>
      <c r="J92" s="12"/>
      <c r="K92" s="12"/>
      <c r="L92" s="344">
        <v>28.75</v>
      </c>
      <c r="M92" s="357">
        <f t="shared" si="7"/>
        <v>1.0267857142857142</v>
      </c>
      <c r="N92" s="357"/>
      <c r="O92" s="357"/>
      <c r="P92" s="12"/>
      <c r="Q92" s="12"/>
      <c r="R92" s="12"/>
    </row>
    <row r="93" spans="1:18" x14ac:dyDescent="0.3">
      <c r="A93" s="343" t="s">
        <v>18</v>
      </c>
      <c r="B93" s="343" t="s">
        <v>18</v>
      </c>
      <c r="C93" s="343" t="s">
        <v>204</v>
      </c>
      <c r="D93" s="343" t="s">
        <v>3</v>
      </c>
      <c r="E93" s="343">
        <v>210201</v>
      </c>
      <c r="F93" s="343">
        <v>1</v>
      </c>
      <c r="G93" s="344">
        <v>30</v>
      </c>
      <c r="H93" s="343">
        <v>50</v>
      </c>
      <c r="I93" s="343">
        <f t="shared" si="6"/>
        <v>1500</v>
      </c>
      <c r="J93" s="12"/>
      <c r="K93" s="12"/>
      <c r="L93" s="344">
        <v>30</v>
      </c>
      <c r="M93" s="357">
        <f t="shared" si="7"/>
        <v>1</v>
      </c>
      <c r="N93" s="357"/>
      <c r="O93" s="357"/>
      <c r="P93" s="12"/>
      <c r="Q93" s="12"/>
      <c r="R93" s="12"/>
    </row>
    <row r="94" spans="1:18" x14ac:dyDescent="0.3">
      <c r="A94" s="343" t="s">
        <v>18</v>
      </c>
      <c r="B94" s="343" t="s">
        <v>18</v>
      </c>
      <c r="C94" s="343" t="s">
        <v>206</v>
      </c>
      <c r="D94" s="343" t="s">
        <v>3</v>
      </c>
      <c r="E94" s="343">
        <v>210201</v>
      </c>
      <c r="F94" s="343">
        <v>1</v>
      </c>
      <c r="G94" s="344">
        <v>28.9</v>
      </c>
      <c r="H94" s="343">
        <v>750</v>
      </c>
      <c r="I94" s="343">
        <f t="shared" si="6"/>
        <v>21675</v>
      </c>
      <c r="J94" s="12"/>
      <c r="K94" s="12"/>
      <c r="L94" s="344">
        <v>29.1</v>
      </c>
      <c r="M94" s="357">
        <f t="shared" si="7"/>
        <v>1.0069204152249136</v>
      </c>
      <c r="N94" s="357"/>
      <c r="O94" s="357"/>
      <c r="P94" s="12"/>
      <c r="Q94" s="12"/>
      <c r="R94" s="12"/>
    </row>
    <row r="95" spans="1:18" x14ac:dyDescent="0.3">
      <c r="A95" s="343" t="s">
        <v>18</v>
      </c>
      <c r="B95" s="343" t="s">
        <v>18</v>
      </c>
      <c r="C95" s="343" t="s">
        <v>208</v>
      </c>
      <c r="D95" s="343" t="s">
        <v>3</v>
      </c>
      <c r="E95" s="343">
        <v>210201</v>
      </c>
      <c r="F95" s="343">
        <v>1</v>
      </c>
      <c r="G95" s="344">
        <v>29.44</v>
      </c>
      <c r="H95" s="343">
        <v>600</v>
      </c>
      <c r="I95" s="343">
        <f t="shared" si="6"/>
        <v>17664</v>
      </c>
      <c r="J95" s="12"/>
      <c r="K95" s="12"/>
      <c r="L95" s="344">
        <v>29.44</v>
      </c>
      <c r="M95" s="357">
        <f t="shared" si="7"/>
        <v>1</v>
      </c>
      <c r="N95" s="357"/>
      <c r="O95" s="357"/>
      <c r="P95" s="12"/>
      <c r="Q95" s="12"/>
      <c r="R95" s="12"/>
    </row>
    <row r="96" spans="1:18" x14ac:dyDescent="0.3">
      <c r="A96" s="343" t="s">
        <v>18</v>
      </c>
      <c r="B96" s="343" t="s">
        <v>18</v>
      </c>
      <c r="C96" s="343" t="s">
        <v>209</v>
      </c>
      <c r="D96" s="343" t="s">
        <v>3</v>
      </c>
      <c r="E96" s="343">
        <v>210201</v>
      </c>
      <c r="F96" s="343">
        <v>1</v>
      </c>
      <c r="G96" s="344">
        <v>26</v>
      </c>
      <c r="H96" s="343">
        <v>100</v>
      </c>
      <c r="I96" s="343">
        <f t="shared" si="6"/>
        <v>2600</v>
      </c>
      <c r="J96" s="12"/>
      <c r="K96" s="12"/>
      <c r="L96" s="344">
        <v>26</v>
      </c>
      <c r="M96" s="357">
        <f t="shared" si="7"/>
        <v>1</v>
      </c>
      <c r="N96" s="357"/>
      <c r="O96" s="357"/>
      <c r="P96" s="12"/>
      <c r="Q96" s="12"/>
      <c r="R96" s="12"/>
    </row>
    <row r="97" spans="1:18" x14ac:dyDescent="0.3">
      <c r="A97" s="343" t="s">
        <v>18</v>
      </c>
      <c r="B97" s="343" t="s">
        <v>18</v>
      </c>
      <c r="C97" s="343" t="s">
        <v>215</v>
      </c>
      <c r="D97" s="343" t="s">
        <v>3</v>
      </c>
      <c r="E97" s="343">
        <v>210201</v>
      </c>
      <c r="F97" s="343">
        <v>1</v>
      </c>
      <c r="G97" s="344">
        <v>24</v>
      </c>
      <c r="H97" s="343">
        <v>240</v>
      </c>
      <c r="I97" s="343">
        <f t="shared" si="6"/>
        <v>5760</v>
      </c>
      <c r="J97" s="12"/>
      <c r="K97" s="12"/>
      <c r="L97" s="344">
        <v>27</v>
      </c>
      <c r="M97" s="357">
        <f t="shared" si="7"/>
        <v>1.125</v>
      </c>
      <c r="N97" s="357"/>
      <c r="O97" s="357"/>
      <c r="P97" s="12"/>
      <c r="Q97" s="12"/>
      <c r="R97" s="12"/>
    </row>
    <row r="98" spans="1:18" x14ac:dyDescent="0.3">
      <c r="A98" s="343" t="s">
        <v>18</v>
      </c>
      <c r="B98" s="343" t="s">
        <v>18</v>
      </c>
      <c r="C98" s="343" t="s">
        <v>216</v>
      </c>
      <c r="D98" s="343" t="s">
        <v>3</v>
      </c>
      <c r="E98" s="343">
        <v>210201</v>
      </c>
      <c r="F98" s="343">
        <v>1</v>
      </c>
      <c r="G98" s="344">
        <v>26</v>
      </c>
      <c r="H98" s="343">
        <v>60</v>
      </c>
      <c r="I98" s="343">
        <f t="shared" si="6"/>
        <v>1560</v>
      </c>
      <c r="J98" s="12"/>
      <c r="K98" s="12"/>
      <c r="L98" s="344">
        <v>28.5</v>
      </c>
      <c r="M98" s="357">
        <f t="shared" si="7"/>
        <v>1.0961538461538463</v>
      </c>
      <c r="N98" s="357"/>
      <c r="O98" s="357"/>
      <c r="P98" s="12"/>
      <c r="Q98" s="12"/>
      <c r="R98" s="12"/>
    </row>
    <row r="99" spans="1:18" x14ac:dyDescent="0.3">
      <c r="A99" s="343" t="s">
        <v>18</v>
      </c>
      <c r="B99" s="343" t="s">
        <v>18</v>
      </c>
      <c r="C99" s="343" t="s">
        <v>210</v>
      </c>
      <c r="D99" s="343" t="s">
        <v>3</v>
      </c>
      <c r="E99" s="343">
        <v>210201</v>
      </c>
      <c r="F99" s="343">
        <v>1</v>
      </c>
      <c r="G99" s="344">
        <v>28.35</v>
      </c>
      <c r="H99" s="343">
        <v>180</v>
      </c>
      <c r="I99" s="343">
        <f t="shared" si="6"/>
        <v>5103</v>
      </c>
      <c r="J99" s="12"/>
      <c r="K99" s="12"/>
      <c r="L99" s="344">
        <v>28.35</v>
      </c>
      <c r="M99" s="357">
        <f t="shared" si="7"/>
        <v>1</v>
      </c>
      <c r="N99" s="357"/>
      <c r="O99" s="357"/>
      <c r="P99" s="12"/>
      <c r="Q99" s="12"/>
      <c r="R99" s="12"/>
    </row>
    <row r="100" spans="1:18" x14ac:dyDescent="0.3">
      <c r="A100" s="343" t="s">
        <v>18</v>
      </c>
      <c r="B100" s="343" t="s">
        <v>18</v>
      </c>
      <c r="C100" s="343" t="s">
        <v>217</v>
      </c>
      <c r="D100" s="343" t="s">
        <v>3</v>
      </c>
      <c r="E100" s="343">
        <v>210201</v>
      </c>
      <c r="F100" s="343">
        <v>1</v>
      </c>
      <c r="G100" s="344">
        <v>28.5</v>
      </c>
      <c r="H100" s="343">
        <v>48</v>
      </c>
      <c r="I100" s="343">
        <f t="shared" si="6"/>
        <v>1368</v>
      </c>
      <c r="J100" s="12"/>
      <c r="K100" s="12"/>
      <c r="L100" s="344">
        <v>28.5</v>
      </c>
      <c r="M100" s="357">
        <f t="shared" si="7"/>
        <v>1</v>
      </c>
      <c r="N100" s="357"/>
      <c r="O100" s="357"/>
      <c r="P100" s="12"/>
      <c r="Q100" s="12"/>
      <c r="R100" s="12"/>
    </row>
    <row r="101" spans="1:18" x14ac:dyDescent="0.3">
      <c r="A101" s="343" t="s">
        <v>18</v>
      </c>
      <c r="B101" s="343" t="s">
        <v>18</v>
      </c>
      <c r="C101" s="343" t="s">
        <v>211</v>
      </c>
      <c r="D101" s="343" t="s">
        <v>3</v>
      </c>
      <c r="E101" s="343">
        <v>210201</v>
      </c>
      <c r="F101" s="343">
        <v>1</v>
      </c>
      <c r="G101" s="344">
        <v>27</v>
      </c>
      <c r="H101" s="343">
        <v>480</v>
      </c>
      <c r="I101" s="343">
        <f t="shared" si="6"/>
        <v>12960</v>
      </c>
      <c r="J101" s="12"/>
      <c r="K101" s="12"/>
      <c r="L101" s="344">
        <v>29</v>
      </c>
      <c r="M101" s="357">
        <f t="shared" si="7"/>
        <v>1.0740740740740742</v>
      </c>
      <c r="N101" s="357"/>
      <c r="O101" s="357"/>
      <c r="P101" s="12"/>
      <c r="Q101" s="12"/>
      <c r="R101" s="12"/>
    </row>
    <row r="102" spans="1:18" x14ac:dyDescent="0.3">
      <c r="A102" s="343" t="s">
        <v>18</v>
      </c>
      <c r="B102" s="343" t="s">
        <v>18</v>
      </c>
      <c r="C102" s="343" t="s">
        <v>218</v>
      </c>
      <c r="D102" s="343" t="s">
        <v>3</v>
      </c>
      <c r="E102" s="343">
        <v>210201</v>
      </c>
      <c r="F102" s="343">
        <v>1</v>
      </c>
      <c r="G102" s="344">
        <v>28.95</v>
      </c>
      <c r="H102" s="343">
        <v>120</v>
      </c>
      <c r="I102" s="343">
        <f t="shared" si="6"/>
        <v>3474</v>
      </c>
      <c r="J102" s="12"/>
      <c r="K102" s="12"/>
      <c r="L102" s="344">
        <v>28.95</v>
      </c>
      <c r="M102" s="357">
        <f t="shared" si="7"/>
        <v>1</v>
      </c>
      <c r="N102" s="357"/>
      <c r="O102" s="357"/>
      <c r="P102" s="12"/>
      <c r="Q102" s="12"/>
      <c r="R102" s="12"/>
    </row>
    <row r="103" spans="1:18" x14ac:dyDescent="0.3">
      <c r="A103" s="343" t="s">
        <v>18</v>
      </c>
      <c r="B103" s="343" t="s">
        <v>18</v>
      </c>
      <c r="C103" s="343" t="s">
        <v>213</v>
      </c>
      <c r="D103" s="343" t="s">
        <v>3</v>
      </c>
      <c r="E103" s="343">
        <v>210201</v>
      </c>
      <c r="F103" s="343">
        <v>1</v>
      </c>
      <c r="G103" s="344">
        <v>25</v>
      </c>
      <c r="H103" s="343">
        <v>144</v>
      </c>
      <c r="I103" s="343">
        <f t="shared" si="6"/>
        <v>3600</v>
      </c>
      <c r="J103" s="12"/>
      <c r="K103" s="12"/>
      <c r="L103" s="344">
        <v>25</v>
      </c>
      <c r="M103" s="357">
        <f t="shared" si="7"/>
        <v>1</v>
      </c>
      <c r="N103" s="357"/>
      <c r="O103" s="357"/>
      <c r="P103" s="12"/>
      <c r="Q103" s="12"/>
      <c r="R103" s="12"/>
    </row>
    <row r="104" spans="1:18" x14ac:dyDescent="0.3">
      <c r="D104" s="31"/>
    </row>
    <row r="105" spans="1:18" x14ac:dyDescent="0.3">
      <c r="C105" s="34" t="s">
        <v>19</v>
      </c>
      <c r="D105" s="31"/>
      <c r="G105" s="22">
        <f>GEOMEAN(G108:G111,G114:G119)</f>
        <v>22.281259142613873</v>
      </c>
      <c r="H105" s="22">
        <f>H107+H113</f>
        <v>3182</v>
      </c>
      <c r="I105" s="22">
        <f>I107+I113</f>
        <v>71944.943751132101</v>
      </c>
      <c r="J105" s="22">
        <v>100</v>
      </c>
      <c r="K105" s="44"/>
      <c r="L105" s="22">
        <f>GEOMEAN(L108:L111,L114:L119)</f>
        <v>23.134689063059351</v>
      </c>
      <c r="M105" s="356"/>
      <c r="N105" s="356"/>
      <c r="O105" s="356"/>
      <c r="P105" s="44"/>
      <c r="Q105" s="44"/>
      <c r="R105" s="22">
        <f>((R107*$J107)+(R113*$J$113))/$J$105</f>
        <v>103.37485082021244</v>
      </c>
    </row>
    <row r="106" spans="1:18" x14ac:dyDescent="0.3">
      <c r="D106" s="31"/>
    </row>
    <row r="107" spans="1:18" x14ac:dyDescent="0.3">
      <c r="C107" s="16" t="s">
        <v>46</v>
      </c>
      <c r="D107" s="31"/>
      <c r="G107" s="12">
        <f>GEOMEAN(G108:G111)</f>
        <v>20.291943670766258</v>
      </c>
      <c r="H107" s="12">
        <f>SUM(H108:H111)</f>
        <v>1027</v>
      </c>
      <c r="I107" s="12">
        <f>G107*H107</f>
        <v>20839.826149876946</v>
      </c>
      <c r="J107" s="12">
        <f>(I107/($I$105)*100)</f>
        <v>28.966352690419633</v>
      </c>
      <c r="L107" s="351">
        <f>GEOMEAN(L108:L111)</f>
        <v>21.599746127973592</v>
      </c>
      <c r="M107" s="356">
        <f>GEOMEAN(M108:M111)</f>
        <v>1.0644493439576923</v>
      </c>
      <c r="N107" s="358">
        <f>+M107*I107</f>
        <v>22182.939273428878</v>
      </c>
      <c r="O107" s="358">
        <f>+N107/I107*100</f>
        <v>106.44493439576922</v>
      </c>
      <c r="R107" s="12">
        <f>(L107/$G$107)*100</f>
        <v>106.44493439576922</v>
      </c>
    </row>
    <row r="108" spans="1:18" x14ac:dyDescent="0.3">
      <c r="A108" s="343" t="s">
        <v>18</v>
      </c>
      <c r="B108" s="343" t="s">
        <v>18</v>
      </c>
      <c r="C108" s="343" t="s">
        <v>195</v>
      </c>
      <c r="D108" s="343" t="s">
        <v>3</v>
      </c>
      <c r="E108" s="343">
        <v>210204</v>
      </c>
      <c r="F108" s="343">
        <v>1</v>
      </c>
      <c r="G108" s="344">
        <v>25</v>
      </c>
      <c r="H108" s="343">
        <v>12</v>
      </c>
      <c r="I108" s="343">
        <f t="shared" ref="I108:I111" si="8">G108*H108</f>
        <v>300</v>
      </c>
      <c r="J108" s="12"/>
      <c r="L108" s="344">
        <v>25</v>
      </c>
      <c r="M108" s="357">
        <f t="shared" ref="M108:M111" si="9">+L108/G108</f>
        <v>1</v>
      </c>
      <c r="N108" s="357"/>
      <c r="O108" s="357"/>
      <c r="R108" s="12"/>
    </row>
    <row r="109" spans="1:18" x14ac:dyDescent="0.3">
      <c r="A109" s="343" t="s">
        <v>18</v>
      </c>
      <c r="B109" s="343" t="s">
        <v>18</v>
      </c>
      <c r="C109" s="343" t="s">
        <v>215</v>
      </c>
      <c r="D109" s="343" t="s">
        <v>3</v>
      </c>
      <c r="E109" s="343">
        <v>210204</v>
      </c>
      <c r="F109" s="343">
        <v>1</v>
      </c>
      <c r="G109" s="344">
        <v>18</v>
      </c>
      <c r="H109" s="343">
        <v>480</v>
      </c>
      <c r="I109" s="343">
        <f t="shared" si="8"/>
        <v>8640</v>
      </c>
      <c r="J109" s="12"/>
      <c r="L109" s="344">
        <v>24</v>
      </c>
      <c r="M109" s="357">
        <f t="shared" si="9"/>
        <v>1.3333333333333333</v>
      </c>
      <c r="N109" s="357"/>
      <c r="O109" s="357"/>
      <c r="R109" s="12"/>
    </row>
    <row r="110" spans="1:18" x14ac:dyDescent="0.3">
      <c r="A110" s="343" t="s">
        <v>18</v>
      </c>
      <c r="B110" s="343" t="s">
        <v>18</v>
      </c>
      <c r="C110" s="343" t="s">
        <v>210</v>
      </c>
      <c r="D110" s="343" t="s">
        <v>3</v>
      </c>
      <c r="E110" s="343">
        <v>210204</v>
      </c>
      <c r="F110" s="343">
        <v>1</v>
      </c>
      <c r="G110" s="344">
        <v>17.5</v>
      </c>
      <c r="H110" s="343">
        <v>300</v>
      </c>
      <c r="I110" s="343">
        <f t="shared" si="8"/>
        <v>5250</v>
      </c>
      <c r="J110" s="12"/>
      <c r="L110" s="344">
        <v>18.7</v>
      </c>
      <c r="M110" s="357">
        <f t="shared" si="9"/>
        <v>1.0685714285714285</v>
      </c>
      <c r="N110" s="357"/>
      <c r="O110" s="357"/>
      <c r="R110" s="12"/>
    </row>
    <row r="111" spans="1:18" x14ac:dyDescent="0.3">
      <c r="A111" s="343" t="s">
        <v>18</v>
      </c>
      <c r="B111" s="343" t="s">
        <v>18</v>
      </c>
      <c r="C111" s="343" t="s">
        <v>219</v>
      </c>
      <c r="D111" s="343" t="s">
        <v>3</v>
      </c>
      <c r="E111" s="343">
        <v>210204</v>
      </c>
      <c r="F111" s="343">
        <v>1</v>
      </c>
      <c r="G111" s="344">
        <v>21.53</v>
      </c>
      <c r="H111" s="343">
        <v>235</v>
      </c>
      <c r="I111" s="343">
        <f t="shared" si="8"/>
        <v>5059.55</v>
      </c>
      <c r="J111" s="12"/>
      <c r="L111" s="344">
        <v>19.399999999999999</v>
      </c>
      <c r="M111" s="357">
        <f t="shared" si="9"/>
        <v>0.90106827682303747</v>
      </c>
      <c r="N111" s="357"/>
      <c r="O111" s="357"/>
      <c r="R111" s="12"/>
    </row>
    <row r="112" spans="1:18" x14ac:dyDescent="0.3">
      <c r="C112" s="16"/>
      <c r="D112" s="31"/>
      <c r="G112" s="12"/>
      <c r="H112" s="12"/>
      <c r="I112" s="12"/>
      <c r="J112" s="12"/>
      <c r="L112" s="20"/>
      <c r="M112" s="358"/>
      <c r="N112" s="358"/>
      <c r="O112" s="358"/>
      <c r="R112" s="12"/>
    </row>
    <row r="113" spans="1:18" x14ac:dyDescent="0.3">
      <c r="C113" s="15" t="s">
        <v>47</v>
      </c>
      <c r="D113" s="31"/>
      <c r="G113" s="12">
        <f>GEOMEAN(G114:G119)</f>
        <v>23.714671740721652</v>
      </c>
      <c r="H113" s="12">
        <f>SUM(H114:H119)</f>
        <v>2155</v>
      </c>
      <c r="I113" s="12">
        <f>G113*H113</f>
        <v>51105.117601255159</v>
      </c>
      <c r="J113" s="12">
        <f>(I113/($I$105)*100)</f>
        <v>71.033647309580374</v>
      </c>
      <c r="L113" s="40">
        <f>GEOMEAN(L114:L119)</f>
        <v>24.21811554616691</v>
      </c>
      <c r="M113" s="356">
        <f>GEOMEAN(M114:M119)</f>
        <v>1.0212292124870852</v>
      </c>
      <c r="N113" s="358">
        <f>+M113*I113</f>
        <v>52190.03900198968</v>
      </c>
      <c r="O113" s="358">
        <f>+N113/I113*100</f>
        <v>102.12292124870852</v>
      </c>
      <c r="R113" s="12">
        <f>(L113/$G$113)*100</f>
        <v>102.12292124870854</v>
      </c>
    </row>
    <row r="114" spans="1:18" x14ac:dyDescent="0.3">
      <c r="A114" s="343" t="s">
        <v>18</v>
      </c>
      <c r="B114" s="343" t="s">
        <v>18</v>
      </c>
      <c r="C114" s="343" t="s">
        <v>194</v>
      </c>
      <c r="D114" s="343" t="s">
        <v>3</v>
      </c>
      <c r="E114" s="343">
        <v>210204</v>
      </c>
      <c r="F114" s="343">
        <v>1</v>
      </c>
      <c r="G114" s="344">
        <v>28</v>
      </c>
      <c r="H114" s="343">
        <v>24</v>
      </c>
      <c r="I114" s="343">
        <f t="shared" ref="I114:I119" si="10">G114*H114</f>
        <v>672</v>
      </c>
      <c r="L114" s="344">
        <v>28</v>
      </c>
      <c r="M114" s="357">
        <f t="shared" ref="M114:M119" si="11">+L114/G114</f>
        <v>1</v>
      </c>
      <c r="N114" s="357"/>
      <c r="O114" s="357"/>
    </row>
    <row r="115" spans="1:18" x14ac:dyDescent="0.3">
      <c r="A115" s="343" t="s">
        <v>18</v>
      </c>
      <c r="B115" s="343" t="s">
        <v>18</v>
      </c>
      <c r="C115" s="343" t="s">
        <v>201</v>
      </c>
      <c r="D115" s="343" t="s">
        <v>3</v>
      </c>
      <c r="E115" s="343">
        <v>210204</v>
      </c>
      <c r="F115" s="343">
        <v>1</v>
      </c>
      <c r="G115" s="344">
        <v>21</v>
      </c>
      <c r="H115" s="343">
        <v>1311</v>
      </c>
      <c r="I115" s="343">
        <f t="shared" si="10"/>
        <v>27531</v>
      </c>
      <c r="L115" s="344">
        <v>21</v>
      </c>
      <c r="M115" s="357">
        <f t="shared" si="11"/>
        <v>1</v>
      </c>
      <c r="N115" s="357"/>
      <c r="O115" s="357"/>
    </row>
    <row r="116" spans="1:18" x14ac:dyDescent="0.3">
      <c r="A116" s="343" t="s">
        <v>18</v>
      </c>
      <c r="B116" s="343" t="s">
        <v>18</v>
      </c>
      <c r="C116" s="343" t="s">
        <v>207</v>
      </c>
      <c r="D116" s="343" t="s">
        <v>3</v>
      </c>
      <c r="E116" s="343">
        <v>210204</v>
      </c>
      <c r="F116" s="343">
        <v>1</v>
      </c>
      <c r="G116" s="344">
        <v>25</v>
      </c>
      <c r="H116" s="343">
        <v>60</v>
      </c>
      <c r="I116" s="343">
        <f t="shared" si="10"/>
        <v>1500</v>
      </c>
      <c r="L116" s="344">
        <v>25.74</v>
      </c>
      <c r="M116" s="357">
        <f t="shared" si="11"/>
        <v>1.0295999999999998</v>
      </c>
      <c r="N116" s="357"/>
      <c r="O116" s="357"/>
    </row>
    <row r="117" spans="1:18" x14ac:dyDescent="0.3">
      <c r="A117" s="343" t="s">
        <v>18</v>
      </c>
      <c r="B117" s="343" t="s">
        <v>18</v>
      </c>
      <c r="C117" s="343" t="s">
        <v>215</v>
      </c>
      <c r="D117" s="343" t="s">
        <v>3</v>
      </c>
      <c r="E117" s="343">
        <v>210204</v>
      </c>
      <c r="F117" s="343">
        <v>1</v>
      </c>
      <c r="G117" s="344">
        <v>22</v>
      </c>
      <c r="H117" s="343">
        <v>480</v>
      </c>
      <c r="I117" s="343">
        <f t="shared" si="10"/>
        <v>10560</v>
      </c>
      <c r="L117" s="344">
        <v>24</v>
      </c>
      <c r="M117" s="357">
        <f t="shared" si="11"/>
        <v>1.0909090909090908</v>
      </c>
      <c r="N117" s="357"/>
      <c r="O117" s="357"/>
    </row>
    <row r="118" spans="1:18" x14ac:dyDescent="0.3">
      <c r="A118" s="343" t="s">
        <v>18</v>
      </c>
      <c r="B118" s="343" t="s">
        <v>18</v>
      </c>
      <c r="C118" s="343" t="s">
        <v>210</v>
      </c>
      <c r="D118" s="343" t="s">
        <v>3</v>
      </c>
      <c r="E118" s="343">
        <v>210204</v>
      </c>
      <c r="F118" s="343">
        <v>1</v>
      </c>
      <c r="G118" s="344">
        <v>22</v>
      </c>
      <c r="H118" s="343">
        <v>120</v>
      </c>
      <c r="I118" s="343">
        <f t="shared" si="10"/>
        <v>2640</v>
      </c>
      <c r="L118" s="344">
        <v>23</v>
      </c>
      <c r="M118" s="357">
        <f t="shared" si="11"/>
        <v>1.0454545454545454</v>
      </c>
      <c r="N118" s="357"/>
      <c r="O118" s="357"/>
    </row>
    <row r="119" spans="1:18" x14ac:dyDescent="0.3">
      <c r="A119" s="343" t="s">
        <v>18</v>
      </c>
      <c r="B119" s="343" t="s">
        <v>18</v>
      </c>
      <c r="C119" s="343" t="s">
        <v>219</v>
      </c>
      <c r="D119" s="343" t="s">
        <v>3</v>
      </c>
      <c r="E119" s="343">
        <v>210204</v>
      </c>
      <c r="F119" s="343">
        <v>1</v>
      </c>
      <c r="G119" s="344">
        <v>25</v>
      </c>
      <c r="H119" s="343">
        <v>160</v>
      </c>
      <c r="I119" s="343">
        <f t="shared" si="10"/>
        <v>4000</v>
      </c>
      <c r="L119" s="344">
        <v>24.15</v>
      </c>
      <c r="M119" s="357">
        <f t="shared" si="11"/>
        <v>0.96599999999999997</v>
      </c>
      <c r="N119" s="357"/>
      <c r="O119" s="357"/>
    </row>
    <row r="120" spans="1:18" x14ac:dyDescent="0.3">
      <c r="D120" s="31"/>
    </row>
    <row r="121" spans="1:18" x14ac:dyDescent="0.3">
      <c r="C121" s="41" t="s">
        <v>20</v>
      </c>
      <c r="D121" s="31"/>
      <c r="G121" s="22">
        <f>GEOMEAN(G124:G147,G150:G172)</f>
        <v>24.600099135953489</v>
      </c>
      <c r="H121" s="22">
        <f>H123+H149</f>
        <v>42832</v>
      </c>
      <c r="I121" s="22">
        <f>I123+I149</f>
        <v>1055505.6854293123</v>
      </c>
      <c r="J121" s="22">
        <v>100</v>
      </c>
      <c r="K121" s="44"/>
      <c r="L121" s="22">
        <f>GEOMEAN(L124:L147,L150:L172)</f>
        <v>24.82897658418505</v>
      </c>
      <c r="M121" s="356"/>
      <c r="N121" s="356"/>
      <c r="O121" s="356"/>
      <c r="P121" s="44"/>
      <c r="Q121" s="44"/>
      <c r="R121" s="22">
        <f>((R123*$J$123)+(R149*$J$149))/$J$121</f>
        <v>100.84027561596473</v>
      </c>
    </row>
    <row r="122" spans="1:18" x14ac:dyDescent="0.3">
      <c r="C122" s="42"/>
      <c r="D122" s="31"/>
    </row>
    <row r="123" spans="1:18" x14ac:dyDescent="0.3">
      <c r="C123" s="16" t="s">
        <v>48</v>
      </c>
      <c r="D123" s="31"/>
      <c r="G123" s="12">
        <f>GEOMEAN(G124:G147)</f>
        <v>25.231459286081222</v>
      </c>
      <c r="H123" s="12">
        <f>SUM(H124:H147)</f>
        <v>23035</v>
      </c>
      <c r="I123" s="12">
        <f>G123*H123</f>
        <v>581206.66465488099</v>
      </c>
      <c r="J123" s="12">
        <f>(I123/($I$121)*100)</f>
        <v>55.064285553183282</v>
      </c>
      <c r="K123" s="12"/>
      <c r="L123" s="40">
        <f>GEOMEAN(L124:L147)</f>
        <v>25.167251592411716</v>
      </c>
      <c r="M123" s="356">
        <f>GEOMEAN(M124:M129)</f>
        <v>0.99906541817875472</v>
      </c>
      <c r="N123" s="358">
        <f>+M123*I123</f>
        <v>580663.47947170795</v>
      </c>
      <c r="O123" s="358">
        <f>+N123/I123*100</f>
        <v>99.906541817875478</v>
      </c>
      <c r="P123" s="12"/>
      <c r="Q123" s="12"/>
      <c r="R123" s="12">
        <f>(L123/$G$123)*100</f>
        <v>99.745525247107196</v>
      </c>
    </row>
    <row r="124" spans="1:18" x14ac:dyDescent="0.3">
      <c r="A124" s="343" t="s">
        <v>18</v>
      </c>
      <c r="B124" s="343" t="s">
        <v>18</v>
      </c>
      <c r="C124" s="343" t="s">
        <v>194</v>
      </c>
      <c r="D124" s="343" t="s">
        <v>3</v>
      </c>
      <c r="E124" s="343">
        <v>210203</v>
      </c>
      <c r="F124" s="343">
        <v>1</v>
      </c>
      <c r="G124" s="344">
        <v>28</v>
      </c>
      <c r="H124" s="343">
        <v>23</v>
      </c>
      <c r="I124" s="343">
        <f t="shared" ref="I124:I147" si="12">G124*H124</f>
        <v>644</v>
      </c>
      <c r="J124" s="12"/>
      <c r="K124" s="12"/>
      <c r="L124" s="344">
        <v>28</v>
      </c>
      <c r="M124" s="357">
        <f t="shared" ref="M124:M147" si="13">+L124/G124</f>
        <v>1</v>
      </c>
      <c r="N124" s="357"/>
      <c r="O124" s="357"/>
      <c r="P124" s="12"/>
      <c r="Q124" s="12"/>
      <c r="R124" s="12"/>
    </row>
    <row r="125" spans="1:18" x14ac:dyDescent="0.3">
      <c r="A125" s="343" t="s">
        <v>18</v>
      </c>
      <c r="B125" s="343" t="s">
        <v>18</v>
      </c>
      <c r="C125" s="343" t="s">
        <v>195</v>
      </c>
      <c r="D125" s="343" t="s">
        <v>3</v>
      </c>
      <c r="E125" s="343">
        <v>210203</v>
      </c>
      <c r="F125" s="343">
        <v>1</v>
      </c>
      <c r="G125" s="344">
        <v>25</v>
      </c>
      <c r="H125" s="343">
        <v>120</v>
      </c>
      <c r="I125" s="343">
        <f t="shared" si="12"/>
        <v>3000</v>
      </c>
      <c r="J125" s="12"/>
      <c r="K125" s="12"/>
      <c r="L125" s="344">
        <v>25</v>
      </c>
      <c r="M125" s="357">
        <f t="shared" si="13"/>
        <v>1</v>
      </c>
      <c r="N125" s="357"/>
      <c r="O125" s="357"/>
      <c r="P125" s="12"/>
      <c r="Q125" s="12"/>
      <c r="R125" s="12"/>
    </row>
    <row r="126" spans="1:18" x14ac:dyDescent="0.3">
      <c r="A126" s="343" t="s">
        <v>18</v>
      </c>
      <c r="B126" s="343" t="s">
        <v>18</v>
      </c>
      <c r="C126" s="343" t="s">
        <v>197</v>
      </c>
      <c r="D126" s="343" t="s">
        <v>3</v>
      </c>
      <c r="E126" s="343">
        <v>210203</v>
      </c>
      <c r="F126" s="343">
        <v>1</v>
      </c>
      <c r="G126" s="344">
        <v>28.6</v>
      </c>
      <c r="H126" s="343">
        <v>6000</v>
      </c>
      <c r="I126" s="343">
        <f t="shared" si="12"/>
        <v>171600</v>
      </c>
      <c r="J126" s="12"/>
      <c r="K126" s="12"/>
      <c r="L126" s="344">
        <v>28.44</v>
      </c>
      <c r="M126" s="357">
        <f t="shared" si="13"/>
        <v>0.9944055944055944</v>
      </c>
      <c r="N126" s="357"/>
      <c r="O126" s="357"/>
      <c r="P126" s="12"/>
      <c r="Q126" s="12"/>
      <c r="R126" s="12"/>
    </row>
    <row r="127" spans="1:18" x14ac:dyDescent="0.3">
      <c r="A127" s="343" t="s">
        <v>18</v>
      </c>
      <c r="B127" s="343" t="s">
        <v>18</v>
      </c>
      <c r="C127" s="343" t="s">
        <v>198</v>
      </c>
      <c r="D127" s="343" t="s">
        <v>3</v>
      </c>
      <c r="E127" s="343">
        <v>210203</v>
      </c>
      <c r="F127" s="343">
        <v>1</v>
      </c>
      <c r="G127" s="344">
        <v>28</v>
      </c>
      <c r="H127" s="343">
        <v>185</v>
      </c>
      <c r="I127" s="343">
        <f t="shared" si="12"/>
        <v>5180</v>
      </c>
      <c r="J127" s="12"/>
      <c r="K127" s="12"/>
      <c r="L127" s="344">
        <v>28</v>
      </c>
      <c r="M127" s="357">
        <f t="shared" si="13"/>
        <v>1</v>
      </c>
      <c r="N127" s="357"/>
      <c r="O127" s="357"/>
      <c r="P127" s="12"/>
      <c r="Q127" s="12"/>
      <c r="R127" s="12"/>
    </row>
    <row r="128" spans="1:18" x14ac:dyDescent="0.3">
      <c r="A128" s="343" t="s">
        <v>18</v>
      </c>
      <c r="B128" s="343" t="s">
        <v>18</v>
      </c>
      <c r="C128" s="343" t="s">
        <v>214</v>
      </c>
      <c r="D128" s="343" t="s">
        <v>3</v>
      </c>
      <c r="E128" s="343">
        <v>210203</v>
      </c>
      <c r="F128" s="343">
        <v>1</v>
      </c>
      <c r="G128" s="344">
        <v>33.799999999999997</v>
      </c>
      <c r="H128" s="343">
        <v>85</v>
      </c>
      <c r="I128" s="343">
        <f t="shared" si="12"/>
        <v>2872.9999999999995</v>
      </c>
      <c r="J128" s="12"/>
      <c r="K128" s="12"/>
      <c r="L128" s="344">
        <v>33.799999999999997</v>
      </c>
      <c r="M128" s="357">
        <f t="shared" si="13"/>
        <v>1</v>
      </c>
      <c r="N128" s="357"/>
      <c r="O128" s="357"/>
      <c r="P128" s="12"/>
      <c r="Q128" s="12"/>
      <c r="R128" s="12"/>
    </row>
    <row r="129" spans="1:18" x14ac:dyDescent="0.3">
      <c r="A129" s="343" t="s">
        <v>18</v>
      </c>
      <c r="B129" s="343" t="s">
        <v>18</v>
      </c>
      <c r="C129" s="343" t="s">
        <v>200</v>
      </c>
      <c r="D129" s="343" t="s">
        <v>3</v>
      </c>
      <c r="E129" s="343">
        <v>210203</v>
      </c>
      <c r="F129" s="343">
        <v>1</v>
      </c>
      <c r="G129" s="344">
        <v>28</v>
      </c>
      <c r="H129" s="343">
        <v>5600</v>
      </c>
      <c r="I129" s="343">
        <f t="shared" si="12"/>
        <v>156800</v>
      </c>
      <c r="J129" s="12"/>
      <c r="K129" s="12"/>
      <c r="L129" s="344">
        <v>28</v>
      </c>
      <c r="M129" s="357">
        <f t="shared" si="13"/>
        <v>1</v>
      </c>
      <c r="N129" s="357"/>
      <c r="O129" s="357"/>
      <c r="P129" s="12"/>
      <c r="Q129" s="12"/>
      <c r="R129" s="12"/>
    </row>
    <row r="130" spans="1:18" x14ac:dyDescent="0.3">
      <c r="A130" s="343" t="s">
        <v>18</v>
      </c>
      <c r="B130" s="343" t="s">
        <v>18</v>
      </c>
      <c r="C130" s="343" t="s">
        <v>201</v>
      </c>
      <c r="D130" s="343" t="s">
        <v>3</v>
      </c>
      <c r="E130" s="343">
        <v>210203</v>
      </c>
      <c r="F130" s="343">
        <v>1</v>
      </c>
      <c r="G130" s="344">
        <v>25</v>
      </c>
      <c r="H130" s="343">
        <v>216</v>
      </c>
      <c r="I130" s="343">
        <f t="shared" si="12"/>
        <v>5400</v>
      </c>
      <c r="J130" s="12"/>
      <c r="K130" s="12"/>
      <c r="L130" s="344">
        <v>25</v>
      </c>
      <c r="M130" s="357">
        <f t="shared" si="13"/>
        <v>1</v>
      </c>
      <c r="N130" s="357"/>
      <c r="O130" s="357"/>
      <c r="P130" s="12"/>
      <c r="Q130" s="12"/>
      <c r="R130" s="12"/>
    </row>
    <row r="131" spans="1:18" x14ac:dyDescent="0.3">
      <c r="A131" s="343" t="s">
        <v>18</v>
      </c>
      <c r="B131" s="343" t="s">
        <v>18</v>
      </c>
      <c r="C131" s="343" t="s">
        <v>202</v>
      </c>
      <c r="D131" s="343" t="s">
        <v>3</v>
      </c>
      <c r="E131" s="343">
        <v>210203</v>
      </c>
      <c r="F131" s="343">
        <v>1</v>
      </c>
      <c r="G131" s="344">
        <v>24</v>
      </c>
      <c r="H131" s="343">
        <v>100</v>
      </c>
      <c r="I131" s="343">
        <f t="shared" si="12"/>
        <v>2400</v>
      </c>
      <c r="J131" s="12"/>
      <c r="K131" s="12"/>
      <c r="L131" s="344">
        <v>24</v>
      </c>
      <c r="M131" s="357">
        <f t="shared" si="13"/>
        <v>1</v>
      </c>
      <c r="N131" s="357"/>
      <c r="O131" s="357"/>
      <c r="P131" s="12"/>
      <c r="Q131" s="12"/>
      <c r="R131" s="12"/>
    </row>
    <row r="132" spans="1:18" x14ac:dyDescent="0.3">
      <c r="A132" s="343" t="s">
        <v>18</v>
      </c>
      <c r="B132" s="343" t="s">
        <v>18</v>
      </c>
      <c r="C132" s="343" t="s">
        <v>203</v>
      </c>
      <c r="D132" s="343" t="s">
        <v>3</v>
      </c>
      <c r="E132" s="343">
        <v>210203</v>
      </c>
      <c r="F132" s="343">
        <v>1</v>
      </c>
      <c r="G132" s="344">
        <v>25.5</v>
      </c>
      <c r="H132" s="343">
        <v>240</v>
      </c>
      <c r="I132" s="343">
        <f t="shared" si="12"/>
        <v>6120</v>
      </c>
      <c r="J132" s="12"/>
      <c r="K132" s="12"/>
      <c r="L132" s="344">
        <v>25.5</v>
      </c>
      <c r="M132" s="357">
        <f t="shared" si="13"/>
        <v>1</v>
      </c>
      <c r="N132" s="357"/>
      <c r="O132" s="357"/>
      <c r="P132" s="12"/>
      <c r="Q132" s="12"/>
      <c r="R132" s="12"/>
    </row>
    <row r="133" spans="1:18" x14ac:dyDescent="0.3">
      <c r="A133" s="343" t="s">
        <v>18</v>
      </c>
      <c r="B133" s="343" t="s">
        <v>18</v>
      </c>
      <c r="C133" s="343" t="s">
        <v>204</v>
      </c>
      <c r="D133" s="343" t="s">
        <v>3</v>
      </c>
      <c r="E133" s="343">
        <v>210203</v>
      </c>
      <c r="F133" s="343">
        <v>1</v>
      </c>
      <c r="G133" s="344">
        <v>24</v>
      </c>
      <c r="H133" s="343">
        <v>100</v>
      </c>
      <c r="I133" s="343">
        <f t="shared" si="12"/>
        <v>2400</v>
      </c>
      <c r="J133" s="12"/>
      <c r="K133" s="12"/>
      <c r="L133" s="344">
        <v>24</v>
      </c>
      <c r="M133" s="357">
        <f t="shared" si="13"/>
        <v>1</v>
      </c>
      <c r="N133" s="357"/>
      <c r="O133" s="357"/>
      <c r="P133" s="12"/>
      <c r="Q133" s="12"/>
      <c r="R133" s="12"/>
    </row>
    <row r="134" spans="1:18" x14ac:dyDescent="0.3">
      <c r="A134" s="343" t="s">
        <v>18</v>
      </c>
      <c r="B134" s="343" t="s">
        <v>18</v>
      </c>
      <c r="C134" s="343" t="s">
        <v>205</v>
      </c>
      <c r="D134" s="343" t="s">
        <v>3</v>
      </c>
      <c r="E134" s="343">
        <v>210203</v>
      </c>
      <c r="F134" s="343">
        <v>1</v>
      </c>
      <c r="G134" s="344">
        <v>23</v>
      </c>
      <c r="H134" s="343">
        <v>486</v>
      </c>
      <c r="I134" s="343">
        <f t="shared" si="12"/>
        <v>11178</v>
      </c>
      <c r="J134" s="12"/>
      <c r="K134" s="12"/>
      <c r="L134" s="344">
        <v>23.7</v>
      </c>
      <c r="M134" s="357">
        <f t="shared" si="13"/>
        <v>1.0304347826086957</v>
      </c>
      <c r="N134" s="357"/>
      <c r="O134" s="357"/>
      <c r="P134" s="12"/>
      <c r="Q134" s="12"/>
      <c r="R134" s="12"/>
    </row>
    <row r="135" spans="1:18" x14ac:dyDescent="0.3">
      <c r="A135" s="343" t="s">
        <v>18</v>
      </c>
      <c r="B135" s="343" t="s">
        <v>18</v>
      </c>
      <c r="C135" s="343" t="s">
        <v>206</v>
      </c>
      <c r="D135" s="343" t="s">
        <v>3</v>
      </c>
      <c r="E135" s="343">
        <v>210203</v>
      </c>
      <c r="F135" s="343">
        <v>1</v>
      </c>
      <c r="G135" s="344">
        <v>24.5</v>
      </c>
      <c r="H135" s="343">
        <v>3200</v>
      </c>
      <c r="I135" s="343">
        <f t="shared" si="12"/>
        <v>78400</v>
      </c>
      <c r="J135" s="12"/>
      <c r="K135" s="12"/>
      <c r="L135" s="344">
        <v>24.8</v>
      </c>
      <c r="M135" s="357">
        <f t="shared" si="13"/>
        <v>1.0122448979591836</v>
      </c>
      <c r="N135" s="357"/>
      <c r="O135" s="357"/>
      <c r="P135" s="12"/>
      <c r="Q135" s="12"/>
      <c r="R135" s="12"/>
    </row>
    <row r="136" spans="1:18" x14ac:dyDescent="0.3">
      <c r="A136" s="343" t="s">
        <v>18</v>
      </c>
      <c r="B136" s="343" t="s">
        <v>18</v>
      </c>
      <c r="C136" s="343" t="s">
        <v>207</v>
      </c>
      <c r="D136" s="343" t="s">
        <v>3</v>
      </c>
      <c r="E136" s="343">
        <v>210203</v>
      </c>
      <c r="F136" s="343">
        <v>1</v>
      </c>
      <c r="G136" s="344">
        <v>29</v>
      </c>
      <c r="H136" s="343">
        <v>400</v>
      </c>
      <c r="I136" s="343">
        <f t="shared" si="12"/>
        <v>11600</v>
      </c>
      <c r="J136" s="12"/>
      <c r="K136" s="12"/>
      <c r="L136" s="344">
        <v>21.87</v>
      </c>
      <c r="M136" s="357">
        <f t="shared" si="13"/>
        <v>0.75413793103448279</v>
      </c>
      <c r="N136" s="357"/>
      <c r="O136" s="357"/>
      <c r="P136" s="12"/>
      <c r="Q136" s="12"/>
      <c r="R136" s="12"/>
    </row>
    <row r="137" spans="1:18" x14ac:dyDescent="0.3">
      <c r="A137" s="343" t="s">
        <v>18</v>
      </c>
      <c r="B137" s="343" t="s">
        <v>18</v>
      </c>
      <c r="C137" s="343" t="s">
        <v>208</v>
      </c>
      <c r="D137" s="343" t="s">
        <v>3</v>
      </c>
      <c r="E137" s="343">
        <v>210203</v>
      </c>
      <c r="F137" s="343">
        <v>1</v>
      </c>
      <c r="G137" s="344">
        <v>22.14</v>
      </c>
      <c r="H137" s="343">
        <v>1200</v>
      </c>
      <c r="I137" s="343">
        <f t="shared" si="12"/>
        <v>26568</v>
      </c>
      <c r="J137" s="12"/>
      <c r="K137" s="12"/>
      <c r="L137" s="344">
        <v>22.14</v>
      </c>
      <c r="M137" s="357">
        <f t="shared" si="13"/>
        <v>1</v>
      </c>
      <c r="N137" s="357"/>
      <c r="O137" s="357"/>
      <c r="P137" s="12"/>
      <c r="Q137" s="12"/>
      <c r="R137" s="12"/>
    </row>
    <row r="138" spans="1:18" x14ac:dyDescent="0.3">
      <c r="A138" s="343" t="s">
        <v>18</v>
      </c>
      <c r="B138" s="343" t="s">
        <v>18</v>
      </c>
      <c r="C138" s="343" t="s">
        <v>209</v>
      </c>
      <c r="D138" s="343" t="s">
        <v>3</v>
      </c>
      <c r="E138" s="343">
        <v>210203</v>
      </c>
      <c r="F138" s="343">
        <v>1</v>
      </c>
      <c r="G138" s="344">
        <v>24</v>
      </c>
      <c r="H138" s="343">
        <v>280</v>
      </c>
      <c r="I138" s="343">
        <f t="shared" si="12"/>
        <v>6720</v>
      </c>
      <c r="J138" s="12"/>
      <c r="K138" s="12"/>
      <c r="L138" s="344">
        <v>25</v>
      </c>
      <c r="M138" s="357">
        <f t="shared" si="13"/>
        <v>1.0416666666666667</v>
      </c>
      <c r="N138" s="357"/>
      <c r="O138" s="357"/>
      <c r="P138" s="12"/>
      <c r="Q138" s="12"/>
      <c r="R138" s="12"/>
    </row>
    <row r="139" spans="1:18" x14ac:dyDescent="0.3">
      <c r="A139" s="343" t="s">
        <v>18</v>
      </c>
      <c r="B139" s="343" t="s">
        <v>18</v>
      </c>
      <c r="C139" s="343" t="s">
        <v>215</v>
      </c>
      <c r="D139" s="343" t="s">
        <v>3</v>
      </c>
      <c r="E139" s="343">
        <v>210203</v>
      </c>
      <c r="F139" s="343">
        <v>1</v>
      </c>
      <c r="G139" s="344">
        <v>23</v>
      </c>
      <c r="H139" s="343">
        <v>480</v>
      </c>
      <c r="I139" s="343">
        <f t="shared" si="12"/>
        <v>11040</v>
      </c>
      <c r="J139" s="12"/>
      <c r="K139" s="12"/>
      <c r="L139" s="344">
        <v>23</v>
      </c>
      <c r="M139" s="357">
        <f t="shared" si="13"/>
        <v>1</v>
      </c>
      <c r="N139" s="357"/>
      <c r="O139" s="357"/>
      <c r="P139" s="12"/>
      <c r="Q139" s="12"/>
      <c r="R139" s="12"/>
    </row>
    <row r="140" spans="1:18" x14ac:dyDescent="0.3">
      <c r="A140" s="343" t="s">
        <v>18</v>
      </c>
      <c r="B140" s="343" t="s">
        <v>18</v>
      </c>
      <c r="C140" s="343" t="s">
        <v>216</v>
      </c>
      <c r="D140" s="343" t="s">
        <v>3</v>
      </c>
      <c r="E140" s="343">
        <v>210203</v>
      </c>
      <c r="F140" s="343">
        <v>1</v>
      </c>
      <c r="G140" s="344">
        <v>23.5</v>
      </c>
      <c r="H140" s="343">
        <v>900</v>
      </c>
      <c r="I140" s="343">
        <f t="shared" si="12"/>
        <v>21150</v>
      </c>
      <c r="J140" s="12"/>
      <c r="K140" s="12"/>
      <c r="L140" s="344">
        <v>25.25</v>
      </c>
      <c r="M140" s="357">
        <f t="shared" si="13"/>
        <v>1.074468085106383</v>
      </c>
      <c r="N140" s="357"/>
      <c r="O140" s="357"/>
      <c r="P140" s="12"/>
      <c r="Q140" s="12"/>
      <c r="R140" s="12"/>
    </row>
    <row r="141" spans="1:18" x14ac:dyDescent="0.3">
      <c r="A141" s="343" t="s">
        <v>18</v>
      </c>
      <c r="B141" s="343" t="s">
        <v>18</v>
      </c>
      <c r="C141" s="343" t="s">
        <v>210</v>
      </c>
      <c r="D141" s="343" t="s">
        <v>3</v>
      </c>
      <c r="E141" s="343">
        <v>210203</v>
      </c>
      <c r="F141" s="343">
        <v>1</v>
      </c>
      <c r="G141" s="344">
        <v>22</v>
      </c>
      <c r="H141" s="343">
        <v>180</v>
      </c>
      <c r="I141" s="343">
        <f t="shared" si="12"/>
        <v>3960</v>
      </c>
      <c r="J141" s="12"/>
      <c r="K141" s="12"/>
      <c r="L141" s="344">
        <v>23.95</v>
      </c>
      <c r="M141" s="357">
        <f t="shared" si="13"/>
        <v>1.0886363636363636</v>
      </c>
      <c r="N141" s="357"/>
      <c r="O141" s="357"/>
      <c r="P141" s="12"/>
      <c r="Q141" s="12"/>
      <c r="R141" s="12"/>
    </row>
    <row r="142" spans="1:18" x14ac:dyDescent="0.3">
      <c r="A142" s="343" t="s">
        <v>18</v>
      </c>
      <c r="B142" s="343" t="s">
        <v>18</v>
      </c>
      <c r="C142" s="343" t="s">
        <v>217</v>
      </c>
      <c r="D142" s="343" t="s">
        <v>3</v>
      </c>
      <c r="E142" s="343">
        <v>210203</v>
      </c>
      <c r="F142" s="343">
        <v>1</v>
      </c>
      <c r="G142" s="344">
        <v>25</v>
      </c>
      <c r="H142" s="343">
        <v>144</v>
      </c>
      <c r="I142" s="343">
        <f t="shared" si="12"/>
        <v>3600</v>
      </c>
      <c r="J142" s="12"/>
      <c r="K142" s="12"/>
      <c r="L142" s="344">
        <v>25</v>
      </c>
      <c r="M142" s="357">
        <f t="shared" si="13"/>
        <v>1</v>
      </c>
      <c r="N142" s="357"/>
      <c r="O142" s="357"/>
      <c r="P142" s="12"/>
      <c r="Q142" s="12"/>
      <c r="R142" s="12"/>
    </row>
    <row r="143" spans="1:18" x14ac:dyDescent="0.3">
      <c r="A143" s="343" t="s">
        <v>18</v>
      </c>
      <c r="B143" s="343" t="s">
        <v>18</v>
      </c>
      <c r="C143" s="343" t="s">
        <v>211</v>
      </c>
      <c r="D143" s="343" t="s">
        <v>3</v>
      </c>
      <c r="E143" s="343">
        <v>210203</v>
      </c>
      <c r="F143" s="343">
        <v>1</v>
      </c>
      <c r="G143" s="344">
        <v>22.5</v>
      </c>
      <c r="H143" s="343">
        <v>600</v>
      </c>
      <c r="I143" s="343">
        <f t="shared" si="12"/>
        <v>13500</v>
      </c>
      <c r="J143" s="12"/>
      <c r="K143" s="12"/>
      <c r="L143" s="344">
        <v>24</v>
      </c>
      <c r="M143" s="357">
        <f t="shared" si="13"/>
        <v>1.0666666666666667</v>
      </c>
      <c r="N143" s="357"/>
      <c r="O143" s="357"/>
      <c r="P143" s="12"/>
      <c r="Q143" s="12"/>
      <c r="R143" s="12"/>
    </row>
    <row r="144" spans="1:18" x14ac:dyDescent="0.3">
      <c r="A144" s="343" t="s">
        <v>18</v>
      </c>
      <c r="B144" s="343" t="s">
        <v>18</v>
      </c>
      <c r="C144" s="343" t="s">
        <v>218</v>
      </c>
      <c r="D144" s="343" t="s">
        <v>3</v>
      </c>
      <c r="E144" s="343">
        <v>210203</v>
      </c>
      <c r="F144" s="343">
        <v>1</v>
      </c>
      <c r="G144" s="344">
        <v>25.25</v>
      </c>
      <c r="H144" s="343">
        <v>600</v>
      </c>
      <c r="I144" s="343">
        <f t="shared" si="12"/>
        <v>15150</v>
      </c>
      <c r="J144" s="12"/>
      <c r="K144" s="12"/>
      <c r="L144" s="344">
        <v>25.25</v>
      </c>
      <c r="M144" s="357">
        <f t="shared" si="13"/>
        <v>1</v>
      </c>
      <c r="N144" s="357"/>
      <c r="O144" s="357"/>
      <c r="P144" s="12"/>
      <c r="Q144" s="12"/>
      <c r="R144" s="12"/>
    </row>
    <row r="145" spans="1:18" x14ac:dyDescent="0.3">
      <c r="A145" s="343" t="s">
        <v>18</v>
      </c>
      <c r="B145" s="343" t="s">
        <v>18</v>
      </c>
      <c r="C145" s="343" t="s">
        <v>219</v>
      </c>
      <c r="D145" s="343" t="s">
        <v>3</v>
      </c>
      <c r="E145" s="343">
        <v>210203</v>
      </c>
      <c r="F145" s="343">
        <v>1</v>
      </c>
      <c r="G145" s="344">
        <v>25.75</v>
      </c>
      <c r="H145" s="343">
        <v>1500</v>
      </c>
      <c r="I145" s="343">
        <f t="shared" si="12"/>
        <v>38625</v>
      </c>
      <c r="J145" s="12"/>
      <c r="K145" s="12"/>
      <c r="L145" s="344">
        <v>22.3</v>
      </c>
      <c r="M145" s="357">
        <f t="shared" si="13"/>
        <v>0.86601941747572819</v>
      </c>
      <c r="N145" s="357"/>
      <c r="O145" s="357"/>
      <c r="P145" s="12"/>
      <c r="Q145" s="12"/>
      <c r="R145" s="12"/>
    </row>
    <row r="146" spans="1:18" x14ac:dyDescent="0.3">
      <c r="A146" s="343" t="s">
        <v>18</v>
      </c>
      <c r="B146" s="343" t="s">
        <v>18</v>
      </c>
      <c r="C146" s="343" t="s">
        <v>212</v>
      </c>
      <c r="D146" s="343" t="s">
        <v>3</v>
      </c>
      <c r="E146" s="343">
        <v>210203</v>
      </c>
      <c r="F146" s="343">
        <v>1</v>
      </c>
      <c r="G146" s="344">
        <v>25</v>
      </c>
      <c r="H146" s="343">
        <v>72</v>
      </c>
      <c r="I146" s="343">
        <f t="shared" si="12"/>
        <v>1800</v>
      </c>
      <c r="J146" s="12"/>
      <c r="K146" s="12"/>
      <c r="L146" s="344">
        <v>25.75</v>
      </c>
      <c r="M146" s="357">
        <f t="shared" si="13"/>
        <v>1.03</v>
      </c>
      <c r="N146" s="357"/>
      <c r="O146" s="357"/>
      <c r="P146" s="12"/>
      <c r="Q146" s="12"/>
      <c r="R146" s="12"/>
    </row>
    <row r="147" spans="1:18" x14ac:dyDescent="0.3">
      <c r="A147" s="343" t="s">
        <v>18</v>
      </c>
      <c r="B147" s="343" t="s">
        <v>18</v>
      </c>
      <c r="C147" s="343" t="s">
        <v>213</v>
      </c>
      <c r="D147" s="343" t="s">
        <v>3</v>
      </c>
      <c r="E147" s="343">
        <v>210203</v>
      </c>
      <c r="F147" s="343">
        <v>1</v>
      </c>
      <c r="G147" s="344">
        <v>24.1</v>
      </c>
      <c r="H147" s="343">
        <v>324</v>
      </c>
      <c r="I147" s="343">
        <f t="shared" si="12"/>
        <v>7808.4000000000005</v>
      </c>
      <c r="J147" s="12"/>
      <c r="K147" s="12"/>
      <c r="L147" s="344">
        <v>25</v>
      </c>
      <c r="M147" s="357">
        <f t="shared" si="13"/>
        <v>1.0373443983402488</v>
      </c>
      <c r="N147" s="357"/>
      <c r="O147" s="357"/>
      <c r="P147" s="12"/>
      <c r="Q147" s="12"/>
      <c r="R147" s="12"/>
    </row>
    <row r="148" spans="1:18" x14ac:dyDescent="0.3">
      <c r="D148" s="31"/>
      <c r="L148" s="344"/>
      <c r="M148" s="357"/>
      <c r="N148" s="357"/>
      <c r="O148" s="357"/>
    </row>
    <row r="149" spans="1:18" x14ac:dyDescent="0.3">
      <c r="C149" s="16" t="s">
        <v>49</v>
      </c>
      <c r="D149" s="31"/>
      <c r="G149" s="12">
        <f>GEOMEAN(G150:G172)</f>
        <v>23.95812601780225</v>
      </c>
      <c r="H149" s="12">
        <f>SUM(H150:H172)</f>
        <v>19797</v>
      </c>
      <c r="I149" s="12">
        <f>G149*H149</f>
        <v>474299.02077443118</v>
      </c>
      <c r="J149" s="12">
        <f>(I149/($I$121)*100)</f>
        <v>44.935714446816704</v>
      </c>
      <c r="K149" s="12"/>
      <c r="L149" s="40">
        <f>GEOMEAN(L150:L172)</f>
        <v>24.480840627261312</v>
      </c>
      <c r="M149" s="356">
        <f>GEOMEAN(M150:M155)</f>
        <v>1.0066421312453839</v>
      </c>
      <c r="N149" s="358">
        <f>+M149*I149</f>
        <v>477449.37711997202</v>
      </c>
      <c r="O149" s="358">
        <f>+N149/I149*100</f>
        <v>100.66421312453839</v>
      </c>
      <c r="P149" s="12"/>
      <c r="Q149" s="12"/>
      <c r="R149" s="12">
        <f>(L149/$G$149)*100</f>
        <v>102.18178420578745</v>
      </c>
    </row>
    <row r="150" spans="1:18" x14ac:dyDescent="0.3">
      <c r="A150" s="343" t="s">
        <v>18</v>
      </c>
      <c r="B150" s="343" t="s">
        <v>18</v>
      </c>
      <c r="C150" s="343" t="s">
        <v>195</v>
      </c>
      <c r="D150" s="343" t="s">
        <v>3</v>
      </c>
      <c r="E150" s="343">
        <v>210203</v>
      </c>
      <c r="F150" s="343">
        <v>1</v>
      </c>
      <c r="G150" s="344">
        <v>24</v>
      </c>
      <c r="H150" s="343">
        <v>120</v>
      </c>
      <c r="I150" s="343">
        <f t="shared" ref="I150:I172" si="14">G150*H150</f>
        <v>2880</v>
      </c>
      <c r="J150" s="12"/>
      <c r="K150" s="12"/>
      <c r="L150" s="344">
        <v>24</v>
      </c>
      <c r="M150" s="357">
        <f t="shared" ref="M150:M172" si="15">+L150/G150</f>
        <v>1</v>
      </c>
      <c r="N150" s="357"/>
      <c r="O150" s="357"/>
      <c r="P150" s="12"/>
      <c r="Q150" s="12"/>
      <c r="R150" s="12"/>
    </row>
    <row r="151" spans="1:18" x14ac:dyDescent="0.3">
      <c r="A151" s="343" t="s">
        <v>18</v>
      </c>
      <c r="B151" s="343" t="s">
        <v>18</v>
      </c>
      <c r="C151" s="343" t="s">
        <v>197</v>
      </c>
      <c r="D151" s="343" t="s">
        <v>3</v>
      </c>
      <c r="E151" s="343">
        <v>210203</v>
      </c>
      <c r="F151" s="343">
        <v>1</v>
      </c>
      <c r="G151" s="344">
        <v>26.9</v>
      </c>
      <c r="H151" s="343">
        <v>6000</v>
      </c>
      <c r="I151" s="343">
        <f t="shared" si="14"/>
        <v>161400</v>
      </c>
      <c r="J151" s="12"/>
      <c r="K151" s="12"/>
      <c r="L151" s="344">
        <v>27.99</v>
      </c>
      <c r="M151" s="357">
        <f t="shared" si="15"/>
        <v>1.0405204460966542</v>
      </c>
      <c r="N151" s="357"/>
      <c r="O151" s="357"/>
      <c r="P151" s="12"/>
      <c r="Q151" s="12"/>
      <c r="R151" s="12"/>
    </row>
    <row r="152" spans="1:18" x14ac:dyDescent="0.3">
      <c r="A152" s="343" t="s">
        <v>18</v>
      </c>
      <c r="B152" s="343" t="s">
        <v>18</v>
      </c>
      <c r="C152" s="343" t="s">
        <v>198</v>
      </c>
      <c r="D152" s="343" t="s">
        <v>3</v>
      </c>
      <c r="E152" s="343">
        <v>210203</v>
      </c>
      <c r="F152" s="343">
        <v>1</v>
      </c>
      <c r="G152" s="344">
        <v>28</v>
      </c>
      <c r="H152" s="343">
        <v>200</v>
      </c>
      <c r="I152" s="343">
        <f t="shared" si="14"/>
        <v>5600</v>
      </c>
      <c r="J152" s="12"/>
      <c r="K152" s="12"/>
      <c r="L152" s="344">
        <v>28</v>
      </c>
      <c r="M152" s="357">
        <f t="shared" si="15"/>
        <v>1</v>
      </c>
      <c r="N152" s="357"/>
      <c r="O152" s="357"/>
      <c r="P152" s="12"/>
      <c r="Q152" s="12"/>
      <c r="R152" s="12"/>
    </row>
    <row r="153" spans="1:18" x14ac:dyDescent="0.3">
      <c r="A153" s="343" t="s">
        <v>18</v>
      </c>
      <c r="B153" s="343" t="s">
        <v>18</v>
      </c>
      <c r="C153" s="343" t="s">
        <v>214</v>
      </c>
      <c r="D153" s="343" t="s">
        <v>3</v>
      </c>
      <c r="E153" s="343">
        <v>210203</v>
      </c>
      <c r="F153" s="343">
        <v>1</v>
      </c>
      <c r="G153" s="344">
        <v>32.200000000000003</v>
      </c>
      <c r="H153" s="343">
        <v>63</v>
      </c>
      <c r="I153" s="343">
        <f t="shared" si="14"/>
        <v>2028.6000000000001</v>
      </c>
      <c r="J153" s="12"/>
      <c r="K153" s="12"/>
      <c r="L153" s="344">
        <v>32.200000000000003</v>
      </c>
      <c r="M153" s="357">
        <f t="shared" si="15"/>
        <v>1</v>
      </c>
      <c r="N153" s="357"/>
      <c r="O153" s="357"/>
      <c r="P153" s="12"/>
      <c r="Q153" s="12"/>
      <c r="R153" s="12"/>
    </row>
    <row r="154" spans="1:18" x14ac:dyDescent="0.3">
      <c r="A154" s="343" t="s">
        <v>18</v>
      </c>
      <c r="B154" s="343" t="s">
        <v>18</v>
      </c>
      <c r="C154" s="343" t="s">
        <v>200</v>
      </c>
      <c r="D154" s="343" t="s">
        <v>3</v>
      </c>
      <c r="E154" s="343">
        <v>210203</v>
      </c>
      <c r="F154" s="343">
        <v>1</v>
      </c>
      <c r="G154" s="344">
        <v>28</v>
      </c>
      <c r="H154" s="343">
        <v>2000</v>
      </c>
      <c r="I154" s="343">
        <f t="shared" si="14"/>
        <v>56000</v>
      </c>
      <c r="J154" s="12"/>
      <c r="K154" s="12"/>
      <c r="L154" s="344">
        <v>28</v>
      </c>
      <c r="M154" s="357">
        <f t="shared" si="15"/>
        <v>1</v>
      </c>
      <c r="N154" s="357"/>
      <c r="O154" s="357"/>
      <c r="P154" s="12"/>
      <c r="Q154" s="12"/>
      <c r="R154" s="12"/>
    </row>
    <row r="155" spans="1:18" x14ac:dyDescent="0.3">
      <c r="A155" s="343" t="s">
        <v>18</v>
      </c>
      <c r="B155" s="343" t="s">
        <v>18</v>
      </c>
      <c r="C155" s="343" t="s">
        <v>201</v>
      </c>
      <c r="D155" s="343" t="s">
        <v>3</v>
      </c>
      <c r="E155" s="343">
        <v>210203</v>
      </c>
      <c r="F155" s="343">
        <v>1</v>
      </c>
      <c r="G155" s="344">
        <v>25</v>
      </c>
      <c r="H155" s="343">
        <v>694</v>
      </c>
      <c r="I155" s="343">
        <f t="shared" si="14"/>
        <v>17350</v>
      </c>
      <c r="J155" s="12"/>
      <c r="K155" s="12"/>
      <c r="L155" s="344">
        <v>25</v>
      </c>
      <c r="M155" s="357">
        <f t="shared" si="15"/>
        <v>1</v>
      </c>
      <c r="N155" s="357"/>
      <c r="O155" s="357"/>
      <c r="P155" s="12"/>
      <c r="Q155" s="12"/>
      <c r="R155" s="12"/>
    </row>
    <row r="156" spans="1:18" x14ac:dyDescent="0.3">
      <c r="A156" s="343" t="s">
        <v>18</v>
      </c>
      <c r="B156" s="343" t="s">
        <v>18</v>
      </c>
      <c r="C156" s="343" t="s">
        <v>202</v>
      </c>
      <c r="D156" s="343" t="s">
        <v>3</v>
      </c>
      <c r="E156" s="343">
        <v>210203</v>
      </c>
      <c r="F156" s="343">
        <v>1</v>
      </c>
      <c r="G156" s="344">
        <v>24</v>
      </c>
      <c r="H156" s="343">
        <v>250</v>
      </c>
      <c r="I156" s="343">
        <f t="shared" si="14"/>
        <v>6000</v>
      </c>
      <c r="J156" s="12"/>
      <c r="K156" s="12"/>
      <c r="L156" s="344">
        <v>24</v>
      </c>
      <c r="M156" s="357">
        <f t="shared" si="15"/>
        <v>1</v>
      </c>
      <c r="N156" s="357"/>
      <c r="O156" s="357"/>
      <c r="P156" s="12"/>
      <c r="Q156" s="12"/>
      <c r="R156" s="12"/>
    </row>
    <row r="157" spans="1:18" x14ac:dyDescent="0.3">
      <c r="A157" s="343" t="s">
        <v>18</v>
      </c>
      <c r="B157" s="343" t="s">
        <v>18</v>
      </c>
      <c r="C157" s="343" t="s">
        <v>203</v>
      </c>
      <c r="D157" s="343" t="s">
        <v>3</v>
      </c>
      <c r="E157" s="343">
        <v>210203</v>
      </c>
      <c r="F157" s="343">
        <v>1</v>
      </c>
      <c r="G157" s="344">
        <v>25.5</v>
      </c>
      <c r="H157" s="343">
        <v>240</v>
      </c>
      <c r="I157" s="343">
        <f t="shared" si="14"/>
        <v>6120</v>
      </c>
      <c r="J157" s="12"/>
      <c r="K157" s="12"/>
      <c r="L157" s="344">
        <v>25.5</v>
      </c>
      <c r="M157" s="357">
        <f t="shared" si="15"/>
        <v>1</v>
      </c>
      <c r="N157" s="357"/>
      <c r="O157" s="357"/>
      <c r="P157" s="12"/>
      <c r="Q157" s="12"/>
      <c r="R157" s="12"/>
    </row>
    <row r="158" spans="1:18" x14ac:dyDescent="0.3">
      <c r="A158" s="343" t="s">
        <v>18</v>
      </c>
      <c r="B158" s="343" t="s">
        <v>18</v>
      </c>
      <c r="C158" s="343" t="s">
        <v>204</v>
      </c>
      <c r="D158" s="343" t="s">
        <v>3</v>
      </c>
      <c r="E158" s="343">
        <v>210203</v>
      </c>
      <c r="F158" s="343">
        <v>1</v>
      </c>
      <c r="G158" s="344">
        <v>24</v>
      </c>
      <c r="H158" s="343">
        <v>100</v>
      </c>
      <c r="I158" s="343">
        <f t="shared" si="14"/>
        <v>2400</v>
      </c>
      <c r="J158" s="12"/>
      <c r="K158" s="12"/>
      <c r="L158" s="344">
        <v>24</v>
      </c>
      <c r="M158" s="357">
        <f t="shared" si="15"/>
        <v>1</v>
      </c>
      <c r="N158" s="357"/>
      <c r="O158" s="357"/>
      <c r="P158" s="12"/>
      <c r="Q158" s="12"/>
      <c r="R158" s="12"/>
    </row>
    <row r="159" spans="1:18" x14ac:dyDescent="0.3">
      <c r="A159" s="343" t="s">
        <v>18</v>
      </c>
      <c r="B159" s="343" t="s">
        <v>18</v>
      </c>
      <c r="C159" s="343" t="s">
        <v>205</v>
      </c>
      <c r="D159" s="343" t="s">
        <v>3</v>
      </c>
      <c r="E159" s="343">
        <v>210203</v>
      </c>
      <c r="F159" s="343">
        <v>1</v>
      </c>
      <c r="G159" s="344">
        <v>18.899999999999999</v>
      </c>
      <c r="H159" s="343">
        <v>360</v>
      </c>
      <c r="I159" s="343">
        <f t="shared" si="14"/>
        <v>6803.9999999999991</v>
      </c>
      <c r="J159" s="12"/>
      <c r="K159" s="12"/>
      <c r="L159" s="344">
        <v>22.6</v>
      </c>
      <c r="M159" s="357">
        <f t="shared" si="15"/>
        <v>1.195767195767196</v>
      </c>
      <c r="N159" s="357"/>
      <c r="O159" s="357"/>
      <c r="P159" s="12"/>
      <c r="Q159" s="12"/>
      <c r="R159" s="12"/>
    </row>
    <row r="160" spans="1:18" x14ac:dyDescent="0.3">
      <c r="A160" s="343" t="s">
        <v>18</v>
      </c>
      <c r="B160" s="343" t="s">
        <v>18</v>
      </c>
      <c r="C160" s="343" t="s">
        <v>206</v>
      </c>
      <c r="D160" s="343" t="s">
        <v>3</v>
      </c>
      <c r="E160" s="343">
        <v>210203</v>
      </c>
      <c r="F160" s="343">
        <v>1</v>
      </c>
      <c r="G160" s="344">
        <v>21.75</v>
      </c>
      <c r="H160" s="343">
        <v>3100</v>
      </c>
      <c r="I160" s="343">
        <f t="shared" si="14"/>
        <v>67425</v>
      </c>
      <c r="J160" s="12"/>
      <c r="K160" s="12"/>
      <c r="L160" s="344">
        <v>22.1</v>
      </c>
      <c r="M160" s="357">
        <f t="shared" si="15"/>
        <v>1.0160919540229885</v>
      </c>
      <c r="N160" s="357"/>
      <c r="O160" s="357"/>
      <c r="P160" s="12"/>
      <c r="Q160" s="12"/>
      <c r="R160" s="12"/>
    </row>
    <row r="161" spans="1:18" x14ac:dyDescent="0.3">
      <c r="A161" s="343" t="s">
        <v>18</v>
      </c>
      <c r="B161" s="343" t="s">
        <v>18</v>
      </c>
      <c r="C161" s="343" t="s">
        <v>207</v>
      </c>
      <c r="D161" s="343" t="s">
        <v>3</v>
      </c>
      <c r="E161" s="343">
        <v>210203</v>
      </c>
      <c r="F161" s="343">
        <v>1</v>
      </c>
      <c r="G161" s="344">
        <v>20.79</v>
      </c>
      <c r="H161" s="343">
        <v>300</v>
      </c>
      <c r="I161" s="343">
        <f t="shared" si="14"/>
        <v>6237</v>
      </c>
      <c r="J161" s="12"/>
      <c r="K161" s="12"/>
      <c r="L161" s="344">
        <v>20.79</v>
      </c>
      <c r="M161" s="357">
        <f t="shared" si="15"/>
        <v>1</v>
      </c>
      <c r="N161" s="357"/>
      <c r="O161" s="357"/>
      <c r="P161" s="12"/>
      <c r="Q161" s="12"/>
      <c r="R161" s="12"/>
    </row>
    <row r="162" spans="1:18" x14ac:dyDescent="0.3">
      <c r="A162" s="343" t="s">
        <v>18</v>
      </c>
      <c r="B162" s="343" t="s">
        <v>18</v>
      </c>
      <c r="C162" s="343" t="s">
        <v>208</v>
      </c>
      <c r="D162" s="343" t="s">
        <v>3</v>
      </c>
      <c r="E162" s="343">
        <v>210203</v>
      </c>
      <c r="F162" s="343">
        <v>1</v>
      </c>
      <c r="G162" s="344">
        <v>21.05</v>
      </c>
      <c r="H162" s="343">
        <v>1200</v>
      </c>
      <c r="I162" s="343">
        <f t="shared" si="14"/>
        <v>25260</v>
      </c>
      <c r="J162" s="12"/>
      <c r="K162" s="12"/>
      <c r="L162" s="344">
        <v>21.05</v>
      </c>
      <c r="M162" s="357">
        <f t="shared" si="15"/>
        <v>1</v>
      </c>
      <c r="N162" s="357"/>
      <c r="O162" s="357"/>
      <c r="P162" s="12"/>
      <c r="Q162" s="12"/>
      <c r="R162" s="12"/>
    </row>
    <row r="163" spans="1:18" x14ac:dyDescent="0.3">
      <c r="A163" s="343" t="s">
        <v>18</v>
      </c>
      <c r="B163" s="343" t="s">
        <v>18</v>
      </c>
      <c r="C163" s="343" t="s">
        <v>209</v>
      </c>
      <c r="D163" s="343" t="s">
        <v>3</v>
      </c>
      <c r="E163" s="343">
        <v>210203</v>
      </c>
      <c r="F163" s="343">
        <v>1</v>
      </c>
      <c r="G163" s="344">
        <v>24</v>
      </c>
      <c r="H163" s="343">
        <v>250</v>
      </c>
      <c r="I163" s="343">
        <f t="shared" si="14"/>
        <v>6000</v>
      </c>
      <c r="J163" s="12"/>
      <c r="K163" s="12"/>
      <c r="L163" s="344">
        <v>25</v>
      </c>
      <c r="M163" s="357">
        <f t="shared" si="15"/>
        <v>1.0416666666666667</v>
      </c>
      <c r="N163" s="357"/>
      <c r="O163" s="357"/>
      <c r="P163" s="12"/>
      <c r="Q163" s="12"/>
      <c r="R163" s="12"/>
    </row>
    <row r="164" spans="1:18" x14ac:dyDescent="0.3">
      <c r="A164" s="343" t="s">
        <v>18</v>
      </c>
      <c r="B164" s="343" t="s">
        <v>18</v>
      </c>
      <c r="C164" s="343" t="s">
        <v>215</v>
      </c>
      <c r="D164" s="343" t="s">
        <v>3</v>
      </c>
      <c r="E164" s="343">
        <v>210203</v>
      </c>
      <c r="F164" s="343">
        <v>1</v>
      </c>
      <c r="G164" s="344">
        <v>22</v>
      </c>
      <c r="H164" s="343">
        <v>480</v>
      </c>
      <c r="I164" s="343">
        <f t="shared" si="14"/>
        <v>10560</v>
      </c>
      <c r="J164" s="12"/>
      <c r="K164" s="12"/>
      <c r="L164" s="344">
        <v>23</v>
      </c>
      <c r="M164" s="357">
        <f t="shared" si="15"/>
        <v>1.0454545454545454</v>
      </c>
      <c r="N164" s="357"/>
      <c r="O164" s="357"/>
      <c r="P164" s="12"/>
      <c r="Q164" s="12"/>
      <c r="R164" s="12"/>
    </row>
    <row r="165" spans="1:18" x14ac:dyDescent="0.3">
      <c r="A165" s="343" t="s">
        <v>18</v>
      </c>
      <c r="B165" s="343" t="s">
        <v>18</v>
      </c>
      <c r="C165" s="343" t="s">
        <v>216</v>
      </c>
      <c r="D165" s="343" t="s">
        <v>3</v>
      </c>
      <c r="E165" s="343">
        <v>210203</v>
      </c>
      <c r="F165" s="343">
        <v>1</v>
      </c>
      <c r="G165" s="344">
        <v>24.5</v>
      </c>
      <c r="H165" s="343">
        <v>880</v>
      </c>
      <c r="I165" s="343">
        <f t="shared" si="14"/>
        <v>21560</v>
      </c>
      <c r="J165" s="12"/>
      <c r="K165" s="12"/>
      <c r="L165" s="344">
        <v>25</v>
      </c>
      <c r="M165" s="357">
        <f t="shared" si="15"/>
        <v>1.0204081632653061</v>
      </c>
      <c r="N165" s="357"/>
      <c r="O165" s="357"/>
      <c r="P165" s="12"/>
      <c r="Q165" s="12"/>
      <c r="R165" s="12"/>
    </row>
    <row r="166" spans="1:18" x14ac:dyDescent="0.3">
      <c r="A166" s="343" t="s">
        <v>18</v>
      </c>
      <c r="B166" s="343" t="s">
        <v>18</v>
      </c>
      <c r="C166" s="343" t="s">
        <v>210</v>
      </c>
      <c r="D166" s="343" t="s">
        <v>3</v>
      </c>
      <c r="E166" s="343">
        <v>210203</v>
      </c>
      <c r="F166" s="343">
        <v>1</v>
      </c>
      <c r="G166" s="344">
        <v>23.1</v>
      </c>
      <c r="H166" s="343">
        <v>180</v>
      </c>
      <c r="I166" s="343">
        <f t="shared" si="14"/>
        <v>4158</v>
      </c>
      <c r="J166" s="12"/>
      <c r="K166" s="12"/>
      <c r="L166" s="344">
        <v>23.1</v>
      </c>
      <c r="M166" s="357">
        <f t="shared" si="15"/>
        <v>1</v>
      </c>
      <c r="N166" s="357"/>
      <c r="O166" s="357"/>
      <c r="P166" s="12"/>
      <c r="Q166" s="12"/>
      <c r="R166" s="12"/>
    </row>
    <row r="167" spans="1:18" x14ac:dyDescent="0.3">
      <c r="A167" s="343" t="s">
        <v>18</v>
      </c>
      <c r="B167" s="343" t="s">
        <v>18</v>
      </c>
      <c r="C167" s="343" t="s">
        <v>217</v>
      </c>
      <c r="D167" s="343" t="s">
        <v>3</v>
      </c>
      <c r="E167" s="343">
        <v>210203</v>
      </c>
      <c r="F167" s="343">
        <v>1</v>
      </c>
      <c r="G167" s="344">
        <v>25</v>
      </c>
      <c r="H167" s="343">
        <v>260</v>
      </c>
      <c r="I167" s="343">
        <f t="shared" si="14"/>
        <v>6500</v>
      </c>
      <c r="J167" s="12"/>
      <c r="K167" s="12"/>
      <c r="L167" s="344">
        <v>25</v>
      </c>
      <c r="M167" s="357">
        <f t="shared" si="15"/>
        <v>1</v>
      </c>
      <c r="N167" s="357"/>
      <c r="O167" s="357"/>
      <c r="P167" s="12"/>
      <c r="Q167" s="12"/>
      <c r="R167" s="12"/>
    </row>
    <row r="168" spans="1:18" x14ac:dyDescent="0.3">
      <c r="A168" s="343" t="s">
        <v>18</v>
      </c>
      <c r="B168" s="343" t="s">
        <v>18</v>
      </c>
      <c r="C168" s="343" t="s">
        <v>211</v>
      </c>
      <c r="D168" s="343" t="s">
        <v>3</v>
      </c>
      <c r="E168" s="343">
        <v>210203</v>
      </c>
      <c r="F168" s="343">
        <v>1</v>
      </c>
      <c r="G168" s="344">
        <v>22.5</v>
      </c>
      <c r="H168" s="343">
        <v>600</v>
      </c>
      <c r="I168" s="343">
        <f t="shared" si="14"/>
        <v>13500</v>
      </c>
      <c r="J168" s="12"/>
      <c r="K168" s="12"/>
      <c r="L168" s="344">
        <v>24</v>
      </c>
      <c r="M168" s="357">
        <f t="shared" si="15"/>
        <v>1.0666666666666667</v>
      </c>
      <c r="N168" s="357"/>
      <c r="O168" s="357"/>
      <c r="P168" s="12"/>
      <c r="Q168" s="12"/>
      <c r="R168" s="12"/>
    </row>
    <row r="169" spans="1:18" x14ac:dyDescent="0.3">
      <c r="A169" s="343" t="s">
        <v>18</v>
      </c>
      <c r="B169" s="343" t="s">
        <v>18</v>
      </c>
      <c r="C169" s="343" t="s">
        <v>218</v>
      </c>
      <c r="D169" s="343" t="s">
        <v>3</v>
      </c>
      <c r="E169" s="343">
        <v>210203</v>
      </c>
      <c r="F169" s="343">
        <v>1</v>
      </c>
      <c r="G169" s="344">
        <v>24.95</v>
      </c>
      <c r="H169" s="343">
        <v>600</v>
      </c>
      <c r="I169" s="343">
        <f t="shared" si="14"/>
        <v>14970</v>
      </c>
      <c r="J169" s="12"/>
      <c r="K169" s="12"/>
      <c r="L169" s="344">
        <v>24.95</v>
      </c>
      <c r="M169" s="357">
        <f t="shared" si="15"/>
        <v>1</v>
      </c>
      <c r="N169" s="357"/>
      <c r="O169" s="357"/>
      <c r="P169" s="12"/>
      <c r="Q169" s="12"/>
      <c r="R169" s="12"/>
    </row>
    <row r="170" spans="1:18" x14ac:dyDescent="0.3">
      <c r="A170" s="343" t="s">
        <v>18</v>
      </c>
      <c r="B170" s="343" t="s">
        <v>18</v>
      </c>
      <c r="C170" s="343" t="s">
        <v>219</v>
      </c>
      <c r="D170" s="343" t="s">
        <v>3</v>
      </c>
      <c r="E170" s="343">
        <v>210203</v>
      </c>
      <c r="F170" s="343">
        <v>1</v>
      </c>
      <c r="G170" s="344">
        <v>22.3</v>
      </c>
      <c r="H170" s="343">
        <v>1500</v>
      </c>
      <c r="I170" s="343">
        <f t="shared" si="14"/>
        <v>33450</v>
      </c>
      <c r="J170" s="12"/>
      <c r="K170" s="12"/>
      <c r="L170" s="344">
        <v>22.3</v>
      </c>
      <c r="M170" s="357">
        <f t="shared" si="15"/>
        <v>1</v>
      </c>
      <c r="N170" s="357"/>
      <c r="O170" s="357"/>
      <c r="P170" s="12"/>
      <c r="Q170" s="12"/>
      <c r="R170" s="12"/>
    </row>
    <row r="171" spans="1:18" x14ac:dyDescent="0.3">
      <c r="A171" s="343" t="s">
        <v>18</v>
      </c>
      <c r="B171" s="343" t="s">
        <v>18</v>
      </c>
      <c r="C171" s="343" t="s">
        <v>212</v>
      </c>
      <c r="D171" s="343" t="s">
        <v>3</v>
      </c>
      <c r="E171" s="343">
        <v>210203</v>
      </c>
      <c r="F171" s="343">
        <v>1</v>
      </c>
      <c r="G171" s="344">
        <v>22</v>
      </c>
      <c r="H171" s="343">
        <v>96</v>
      </c>
      <c r="I171" s="343">
        <f t="shared" si="14"/>
        <v>2112</v>
      </c>
      <c r="J171" s="12"/>
      <c r="K171" s="12"/>
      <c r="L171" s="344">
        <v>23.25</v>
      </c>
      <c r="M171" s="357">
        <f t="shared" si="15"/>
        <v>1.0568181818181819</v>
      </c>
      <c r="N171" s="357"/>
      <c r="O171" s="357"/>
      <c r="P171" s="12"/>
      <c r="Q171" s="12"/>
      <c r="R171" s="12"/>
    </row>
    <row r="172" spans="1:18" x14ac:dyDescent="0.3">
      <c r="A172" s="343" t="s">
        <v>18</v>
      </c>
      <c r="B172" s="343" t="s">
        <v>18</v>
      </c>
      <c r="C172" s="343" t="s">
        <v>213</v>
      </c>
      <c r="D172" s="343" t="s">
        <v>3</v>
      </c>
      <c r="E172" s="343">
        <v>210203</v>
      </c>
      <c r="F172" s="343">
        <v>1</v>
      </c>
      <c r="G172" s="344">
        <v>24.1</v>
      </c>
      <c r="H172" s="343">
        <v>324</v>
      </c>
      <c r="I172" s="343">
        <f t="shared" si="14"/>
        <v>7808.4000000000005</v>
      </c>
      <c r="J172" s="12"/>
      <c r="K172" s="12"/>
      <c r="L172" s="344">
        <v>25</v>
      </c>
      <c r="M172" s="357">
        <f t="shared" si="15"/>
        <v>1.0373443983402488</v>
      </c>
      <c r="N172" s="357"/>
      <c r="O172" s="357"/>
      <c r="P172" s="12"/>
      <c r="Q172" s="12"/>
      <c r="R172" s="12"/>
    </row>
    <row r="173" spans="1:18" x14ac:dyDescent="0.3">
      <c r="C173" s="16"/>
      <c r="D173" s="31"/>
      <c r="G173" s="12"/>
      <c r="H173" s="12"/>
      <c r="I173" s="12"/>
      <c r="J173" s="12"/>
      <c r="K173" s="12"/>
      <c r="L173" s="12"/>
      <c r="M173" s="356"/>
      <c r="N173" s="356"/>
      <c r="O173" s="356"/>
      <c r="P173" s="12"/>
      <c r="Q173" s="12"/>
      <c r="R173" s="12"/>
    </row>
    <row r="174" spans="1:18" x14ac:dyDescent="0.3">
      <c r="D174" s="31"/>
    </row>
    <row r="175" spans="1:18" x14ac:dyDescent="0.3">
      <c r="C175" s="18" t="s">
        <v>21</v>
      </c>
      <c r="D175" s="31"/>
      <c r="G175" s="22">
        <f>GEOMEAN(G179,G182:G195,G198:G199)</f>
        <v>19.441031871629747</v>
      </c>
      <c r="H175" s="22">
        <f>H177+H181+H197</f>
        <v>21660</v>
      </c>
      <c r="I175" s="22">
        <f>I177+I181+I197</f>
        <v>445123.6756021746</v>
      </c>
      <c r="J175" s="22">
        <v>100</v>
      </c>
      <c r="K175" s="44"/>
      <c r="L175" s="22">
        <f>GEOMEAN(L179,L182:L195,L198:L199)</f>
        <v>20.265253987580671</v>
      </c>
      <c r="M175" s="356"/>
      <c r="N175" s="356"/>
      <c r="O175" s="356"/>
      <c r="P175" s="44"/>
      <c r="Q175" s="44"/>
      <c r="R175" s="22">
        <f>((R181*$J$181)+(R197*$J$197)/$J$175)</f>
        <v>10366.854274338357</v>
      </c>
    </row>
    <row r="176" spans="1:18" x14ac:dyDescent="0.3">
      <c r="D176" s="31"/>
    </row>
    <row r="177" spans="1:18" x14ac:dyDescent="0.3">
      <c r="C177" s="16" t="s">
        <v>220</v>
      </c>
      <c r="D177" s="31"/>
      <c r="G177" s="12">
        <f>GEOMEAN(G179)</f>
        <v>34</v>
      </c>
      <c r="H177" s="12">
        <f>SUM(H179)</f>
        <v>40</v>
      </c>
      <c r="I177" s="12">
        <f>G177*H177</f>
        <v>1360</v>
      </c>
      <c r="J177" s="12">
        <f>(I177/($I$175)*100)</f>
        <v>0.30553306295383131</v>
      </c>
      <c r="L177" s="40">
        <f>GEOMEAN(L179)</f>
        <v>36.299999999999997</v>
      </c>
      <c r="M177" s="356">
        <f>GEOMEAN(M179)</f>
        <v>1.0676470588235294</v>
      </c>
      <c r="N177" s="358">
        <f>+M177*I177</f>
        <v>1452</v>
      </c>
      <c r="O177" s="358">
        <f>+N177/I177*100</f>
        <v>106.76470588235294</v>
      </c>
      <c r="R177" s="12">
        <f>(L177/$G$177)*100</f>
        <v>106.76470588235294</v>
      </c>
    </row>
    <row r="178" spans="1:18" x14ac:dyDescent="0.3">
      <c r="D178" s="31"/>
    </row>
    <row r="179" spans="1:18" x14ac:dyDescent="0.3">
      <c r="A179" s="343" t="s">
        <v>18</v>
      </c>
      <c r="B179" s="343" t="s">
        <v>18</v>
      </c>
      <c r="C179" s="343" t="s">
        <v>206</v>
      </c>
      <c r="D179" s="343" t="s">
        <v>3</v>
      </c>
      <c r="E179" s="343">
        <v>190502</v>
      </c>
      <c r="F179" s="343">
        <v>1</v>
      </c>
      <c r="G179" s="344">
        <v>34</v>
      </c>
      <c r="H179" s="343">
        <v>40</v>
      </c>
      <c r="I179" s="343">
        <f t="shared" ref="I179" si="16">G179*H179</f>
        <v>1360</v>
      </c>
      <c r="L179" s="344">
        <v>36.299999999999997</v>
      </c>
      <c r="M179" s="357">
        <f t="shared" ref="M179" si="17">+L179/G179</f>
        <v>1.0676470588235294</v>
      </c>
      <c r="N179" s="357"/>
      <c r="O179" s="357"/>
    </row>
    <row r="180" spans="1:18" x14ac:dyDescent="0.3">
      <c r="D180" s="31"/>
    </row>
    <row r="181" spans="1:18" x14ac:dyDescent="0.3">
      <c r="C181" s="16" t="s">
        <v>50</v>
      </c>
      <c r="D181" s="31"/>
      <c r="G181" s="12">
        <f>GEOMEAN(G182:G195)</f>
        <v>20.685694814724496</v>
      </c>
      <c r="H181" s="12">
        <f>SUM(H182:H195)</f>
        <v>21310</v>
      </c>
      <c r="I181" s="12">
        <f>G181*H181</f>
        <v>440812.15650177898</v>
      </c>
      <c r="J181" s="12">
        <f>(I181/($I$175)*100)</f>
        <v>99.031388502406017</v>
      </c>
      <c r="L181" s="40">
        <f>GEOMEAN(L182:L195)</f>
        <v>21.653916600445871</v>
      </c>
      <c r="M181" s="356">
        <f>GEOMEAN(M182:M195)</f>
        <v>1.0468063458536658</v>
      </c>
      <c r="N181" s="358">
        <f>+M181*I181</f>
        <v>461444.9627555015</v>
      </c>
      <c r="O181" s="358">
        <f>+N181/I181*100</f>
        <v>104.68063458536659</v>
      </c>
      <c r="R181" s="12">
        <f>(L181/$G$181)*100</f>
        <v>104.68063458536659</v>
      </c>
    </row>
    <row r="182" spans="1:18" x14ac:dyDescent="0.3">
      <c r="A182" s="343" t="s">
        <v>18</v>
      </c>
      <c r="B182" s="343" t="s">
        <v>18</v>
      </c>
      <c r="C182" s="343" t="s">
        <v>195</v>
      </c>
      <c r="D182" s="343" t="s">
        <v>3</v>
      </c>
      <c r="E182" s="343">
        <v>210109</v>
      </c>
      <c r="F182" s="343">
        <v>1</v>
      </c>
      <c r="G182" s="344">
        <v>30</v>
      </c>
      <c r="H182" s="343">
        <v>72</v>
      </c>
      <c r="I182" s="343">
        <f t="shared" ref="I182:I195" si="18">G182*H182</f>
        <v>2160</v>
      </c>
      <c r="L182" s="344">
        <v>30</v>
      </c>
      <c r="M182" s="357">
        <f t="shared" ref="M182:M195" si="19">+L182/G182</f>
        <v>1</v>
      </c>
      <c r="N182" s="357"/>
      <c r="O182" s="357"/>
    </row>
    <row r="183" spans="1:18" x14ac:dyDescent="0.3">
      <c r="A183" s="343" t="s">
        <v>18</v>
      </c>
      <c r="B183" s="343" t="s">
        <v>18</v>
      </c>
      <c r="C183" s="343" t="s">
        <v>197</v>
      </c>
      <c r="D183" s="343" t="s">
        <v>3</v>
      </c>
      <c r="E183" s="343">
        <v>210109</v>
      </c>
      <c r="F183" s="343">
        <v>1</v>
      </c>
      <c r="G183" s="344">
        <v>27</v>
      </c>
      <c r="H183" s="343">
        <v>3000</v>
      </c>
      <c r="I183" s="343">
        <f t="shared" si="18"/>
        <v>81000</v>
      </c>
      <c r="L183" s="344">
        <v>28.75</v>
      </c>
      <c r="M183" s="357">
        <f t="shared" si="19"/>
        <v>1.0648148148148149</v>
      </c>
      <c r="N183" s="357"/>
      <c r="O183" s="357"/>
    </row>
    <row r="184" spans="1:18" x14ac:dyDescent="0.3">
      <c r="A184" s="343" t="s">
        <v>18</v>
      </c>
      <c r="B184" s="343" t="s">
        <v>18</v>
      </c>
      <c r="C184" s="343" t="s">
        <v>198</v>
      </c>
      <c r="D184" s="343" t="s">
        <v>3</v>
      </c>
      <c r="E184" s="343">
        <v>210109</v>
      </c>
      <c r="F184" s="343">
        <v>1</v>
      </c>
      <c r="G184" s="344">
        <v>26</v>
      </c>
      <c r="H184" s="343">
        <v>24</v>
      </c>
      <c r="I184" s="343">
        <f t="shared" si="18"/>
        <v>624</v>
      </c>
      <c r="L184" s="344">
        <v>25</v>
      </c>
      <c r="M184" s="357">
        <f t="shared" si="19"/>
        <v>0.96153846153846156</v>
      </c>
      <c r="N184" s="357"/>
      <c r="O184" s="357"/>
    </row>
    <row r="185" spans="1:18" x14ac:dyDescent="0.3">
      <c r="A185" s="343" t="s">
        <v>18</v>
      </c>
      <c r="B185" s="343" t="s">
        <v>18</v>
      </c>
      <c r="C185" s="343" t="s">
        <v>201</v>
      </c>
      <c r="D185" s="343" t="s">
        <v>3</v>
      </c>
      <c r="E185" s="343">
        <v>210109</v>
      </c>
      <c r="F185" s="343">
        <v>1</v>
      </c>
      <c r="G185" s="344">
        <v>25</v>
      </c>
      <c r="H185" s="343">
        <v>80</v>
      </c>
      <c r="I185" s="343">
        <f t="shared" si="18"/>
        <v>2000</v>
      </c>
      <c r="L185" s="344">
        <v>28</v>
      </c>
      <c r="M185" s="357">
        <f t="shared" si="19"/>
        <v>1.1200000000000001</v>
      </c>
      <c r="N185" s="357"/>
      <c r="O185" s="357"/>
    </row>
    <row r="186" spans="1:18" x14ac:dyDescent="0.3">
      <c r="A186" s="343" t="s">
        <v>18</v>
      </c>
      <c r="B186" s="343" t="s">
        <v>18</v>
      </c>
      <c r="C186" s="343" t="s">
        <v>207</v>
      </c>
      <c r="D186" s="343" t="s">
        <v>3</v>
      </c>
      <c r="E186" s="343">
        <v>210109</v>
      </c>
      <c r="F186" s="343">
        <v>1</v>
      </c>
      <c r="G186" s="344">
        <v>1.32</v>
      </c>
      <c r="H186" s="343">
        <v>12000</v>
      </c>
      <c r="I186" s="343">
        <f t="shared" si="18"/>
        <v>15840</v>
      </c>
      <c r="L186" s="344">
        <v>1.4</v>
      </c>
      <c r="M186" s="357">
        <f t="shared" si="19"/>
        <v>1.0606060606060606</v>
      </c>
      <c r="N186" s="357"/>
      <c r="O186" s="357"/>
    </row>
    <row r="187" spans="1:18" x14ac:dyDescent="0.3">
      <c r="A187" s="343" t="s">
        <v>18</v>
      </c>
      <c r="B187" s="343" t="s">
        <v>18</v>
      </c>
      <c r="C187" s="343" t="s">
        <v>208</v>
      </c>
      <c r="D187" s="343" t="s">
        <v>3</v>
      </c>
      <c r="E187" s="343">
        <v>210109</v>
      </c>
      <c r="F187" s="343">
        <v>1</v>
      </c>
      <c r="G187" s="344">
        <v>30</v>
      </c>
      <c r="H187" s="343">
        <v>250</v>
      </c>
      <c r="I187" s="343">
        <f t="shared" si="18"/>
        <v>7500</v>
      </c>
      <c r="L187" s="344">
        <v>30</v>
      </c>
      <c r="M187" s="357">
        <f t="shared" si="19"/>
        <v>1</v>
      </c>
      <c r="N187" s="357"/>
      <c r="O187" s="357"/>
    </row>
    <row r="188" spans="1:18" x14ac:dyDescent="0.3">
      <c r="A188" s="343" t="s">
        <v>18</v>
      </c>
      <c r="B188" s="343" t="s">
        <v>18</v>
      </c>
      <c r="C188" s="343" t="s">
        <v>209</v>
      </c>
      <c r="D188" s="343" t="s">
        <v>3</v>
      </c>
      <c r="E188" s="343">
        <v>210109</v>
      </c>
      <c r="F188" s="343">
        <v>1</v>
      </c>
      <c r="G188" s="344">
        <v>25</v>
      </c>
      <c r="H188" s="343">
        <v>150</v>
      </c>
      <c r="I188" s="343">
        <f t="shared" si="18"/>
        <v>3750</v>
      </c>
      <c r="L188" s="344">
        <v>30</v>
      </c>
      <c r="M188" s="357">
        <f t="shared" si="19"/>
        <v>1.2</v>
      </c>
      <c r="N188" s="357"/>
      <c r="O188" s="357"/>
    </row>
    <row r="189" spans="1:18" x14ac:dyDescent="0.3">
      <c r="A189" s="343" t="s">
        <v>18</v>
      </c>
      <c r="B189" s="343" t="s">
        <v>18</v>
      </c>
      <c r="C189" s="343" t="s">
        <v>215</v>
      </c>
      <c r="D189" s="343" t="s">
        <v>3</v>
      </c>
      <c r="E189" s="343">
        <v>210109</v>
      </c>
      <c r="F189" s="343">
        <v>1</v>
      </c>
      <c r="G189" s="344">
        <v>20</v>
      </c>
      <c r="H189" s="343">
        <v>360</v>
      </c>
      <c r="I189" s="343">
        <f t="shared" si="18"/>
        <v>7200</v>
      </c>
      <c r="L189" s="344">
        <v>23</v>
      </c>
      <c r="M189" s="357">
        <f t="shared" si="19"/>
        <v>1.1499999999999999</v>
      </c>
      <c r="N189" s="357"/>
      <c r="O189" s="357"/>
    </row>
    <row r="190" spans="1:18" x14ac:dyDescent="0.3">
      <c r="A190" s="343" t="s">
        <v>18</v>
      </c>
      <c r="B190" s="343" t="s">
        <v>18</v>
      </c>
      <c r="C190" s="343" t="s">
        <v>216</v>
      </c>
      <c r="D190" s="343" t="s">
        <v>3</v>
      </c>
      <c r="E190" s="343">
        <v>210109</v>
      </c>
      <c r="F190" s="343">
        <v>1</v>
      </c>
      <c r="G190" s="344">
        <v>23</v>
      </c>
      <c r="H190" s="343">
        <v>3000</v>
      </c>
      <c r="I190" s="343">
        <f t="shared" si="18"/>
        <v>69000</v>
      </c>
      <c r="L190" s="344">
        <v>24.95</v>
      </c>
      <c r="M190" s="357">
        <f t="shared" si="19"/>
        <v>1.0847826086956522</v>
      </c>
      <c r="N190" s="357"/>
      <c r="O190" s="357"/>
    </row>
    <row r="191" spans="1:18" x14ac:dyDescent="0.3">
      <c r="A191" s="343" t="s">
        <v>18</v>
      </c>
      <c r="B191" s="343" t="s">
        <v>18</v>
      </c>
      <c r="C191" s="343" t="s">
        <v>210</v>
      </c>
      <c r="D191" s="343" t="s">
        <v>3</v>
      </c>
      <c r="E191" s="343">
        <v>210109</v>
      </c>
      <c r="F191" s="343">
        <v>1</v>
      </c>
      <c r="G191" s="344">
        <v>23</v>
      </c>
      <c r="H191" s="343">
        <v>60</v>
      </c>
      <c r="I191" s="343">
        <f t="shared" si="18"/>
        <v>1380</v>
      </c>
      <c r="L191" s="344">
        <v>23</v>
      </c>
      <c r="M191" s="357">
        <f t="shared" si="19"/>
        <v>1</v>
      </c>
      <c r="N191" s="357"/>
      <c r="O191" s="357"/>
    </row>
    <row r="192" spans="1:18" x14ac:dyDescent="0.3">
      <c r="A192" s="343" t="s">
        <v>18</v>
      </c>
      <c r="B192" s="343" t="s">
        <v>18</v>
      </c>
      <c r="C192" s="343" t="s">
        <v>211</v>
      </c>
      <c r="D192" s="343" t="s">
        <v>3</v>
      </c>
      <c r="E192" s="343">
        <v>210109</v>
      </c>
      <c r="F192" s="343">
        <v>1</v>
      </c>
      <c r="G192" s="344">
        <v>27</v>
      </c>
      <c r="H192" s="343">
        <v>900</v>
      </c>
      <c r="I192" s="343">
        <f t="shared" si="18"/>
        <v>24300</v>
      </c>
      <c r="L192" s="344">
        <v>28</v>
      </c>
      <c r="M192" s="357">
        <f t="shared" si="19"/>
        <v>1.037037037037037</v>
      </c>
      <c r="N192" s="357"/>
      <c r="O192" s="357"/>
    </row>
    <row r="193" spans="1:18" x14ac:dyDescent="0.3">
      <c r="A193" s="343" t="s">
        <v>18</v>
      </c>
      <c r="B193" s="343" t="s">
        <v>18</v>
      </c>
      <c r="C193" s="343" t="s">
        <v>218</v>
      </c>
      <c r="D193" s="343" t="s">
        <v>3</v>
      </c>
      <c r="E193" s="343">
        <v>210109</v>
      </c>
      <c r="F193" s="343">
        <v>1</v>
      </c>
      <c r="G193" s="344">
        <v>24.5</v>
      </c>
      <c r="H193" s="343">
        <v>960</v>
      </c>
      <c r="I193" s="343">
        <f t="shared" si="18"/>
        <v>23520</v>
      </c>
      <c r="L193" s="344">
        <v>25.25</v>
      </c>
      <c r="M193" s="357">
        <f t="shared" si="19"/>
        <v>1.0306122448979591</v>
      </c>
      <c r="N193" s="357"/>
      <c r="O193" s="357"/>
    </row>
    <row r="194" spans="1:18" x14ac:dyDescent="0.3">
      <c r="A194" s="343" t="s">
        <v>18</v>
      </c>
      <c r="B194" s="343" t="s">
        <v>18</v>
      </c>
      <c r="C194" s="343" t="s">
        <v>212</v>
      </c>
      <c r="D194" s="343" t="s">
        <v>3</v>
      </c>
      <c r="E194" s="343">
        <v>210109</v>
      </c>
      <c r="F194" s="343">
        <v>1</v>
      </c>
      <c r="G194" s="344">
        <v>24</v>
      </c>
      <c r="H194" s="343">
        <v>144</v>
      </c>
      <c r="I194" s="343">
        <f t="shared" si="18"/>
        <v>3456</v>
      </c>
      <c r="L194" s="344">
        <v>26</v>
      </c>
      <c r="M194" s="357">
        <f t="shared" si="19"/>
        <v>1.0833333333333333</v>
      </c>
      <c r="N194" s="357"/>
      <c r="O194" s="357"/>
    </row>
    <row r="195" spans="1:18" x14ac:dyDescent="0.3">
      <c r="A195" s="343" t="s">
        <v>18</v>
      </c>
      <c r="B195" s="343" t="s">
        <v>18</v>
      </c>
      <c r="C195" s="343" t="s">
        <v>213</v>
      </c>
      <c r="D195" s="343" t="s">
        <v>3</v>
      </c>
      <c r="E195" s="343">
        <v>210109</v>
      </c>
      <c r="F195" s="343">
        <v>1</v>
      </c>
      <c r="G195" s="344">
        <v>30</v>
      </c>
      <c r="H195" s="343">
        <v>310</v>
      </c>
      <c r="I195" s="343">
        <f t="shared" si="18"/>
        <v>9300</v>
      </c>
      <c r="J195" s="12"/>
      <c r="L195" s="344">
        <v>27</v>
      </c>
      <c r="M195" s="357">
        <f t="shared" si="19"/>
        <v>0.9</v>
      </c>
      <c r="N195" s="357"/>
      <c r="O195" s="357"/>
      <c r="R195" s="12"/>
    </row>
    <row r="196" spans="1:18" x14ac:dyDescent="0.3">
      <c r="G196" s="344"/>
      <c r="J196" s="12"/>
      <c r="L196" s="344"/>
      <c r="M196" s="357"/>
      <c r="N196" s="357"/>
      <c r="O196" s="357"/>
      <c r="R196" s="12"/>
    </row>
    <row r="197" spans="1:18" x14ac:dyDescent="0.3">
      <c r="C197" s="16" t="s">
        <v>221</v>
      </c>
      <c r="D197" s="31"/>
      <c r="G197" s="12">
        <f>GEOMEAN(G198:G199)</f>
        <v>9.5210293561148092</v>
      </c>
      <c r="H197" s="12">
        <f>SUM(H198:H199)</f>
        <v>310</v>
      </c>
      <c r="I197" s="12">
        <f>G197*H197</f>
        <v>2951.5191003955906</v>
      </c>
      <c r="J197" s="12">
        <f>(I197/($I$175)*100)</f>
        <v>0.66307843464014815</v>
      </c>
      <c r="L197" s="40">
        <f>GEOMEAN(L198:L199)</f>
        <v>9.5210293561148092</v>
      </c>
      <c r="M197" s="356">
        <f>GEOMEAN(M198:M199)</f>
        <v>1</v>
      </c>
      <c r="N197" s="356">
        <f>+M197*I197</f>
        <v>2951.5191003955906</v>
      </c>
      <c r="O197" s="356">
        <f>+N197/I197*100</f>
        <v>100</v>
      </c>
      <c r="R197" s="12">
        <f>(L197/$G$177)*100</f>
        <v>28.003027517984734</v>
      </c>
    </row>
    <row r="198" spans="1:18" x14ac:dyDescent="0.3">
      <c r="A198" s="343" t="s">
        <v>18</v>
      </c>
      <c r="B198" s="343" t="s">
        <v>18</v>
      </c>
      <c r="C198" s="343" t="s">
        <v>201</v>
      </c>
      <c r="D198" s="343" t="s">
        <v>3</v>
      </c>
      <c r="E198" s="343">
        <v>210404</v>
      </c>
      <c r="F198" s="343">
        <v>2</v>
      </c>
      <c r="G198" s="241">
        <v>7</v>
      </c>
      <c r="H198" s="343">
        <v>300</v>
      </c>
      <c r="I198" s="343">
        <f t="shared" ref="I198:I199" si="20">G198*H198</f>
        <v>2100</v>
      </c>
      <c r="J198" s="12"/>
      <c r="L198" s="344">
        <v>7</v>
      </c>
      <c r="M198" s="357">
        <f t="shared" ref="M198:M199" si="21">+L198/G198</f>
        <v>1</v>
      </c>
      <c r="N198" s="357"/>
      <c r="O198" s="357"/>
      <c r="R198" s="12"/>
    </row>
    <row r="199" spans="1:18" x14ac:dyDescent="0.3">
      <c r="A199" s="343" t="s">
        <v>18</v>
      </c>
      <c r="B199" s="343" t="s">
        <v>18</v>
      </c>
      <c r="C199" s="343" t="s">
        <v>213</v>
      </c>
      <c r="D199" s="343" t="s">
        <v>3</v>
      </c>
      <c r="E199" s="343">
        <v>210404</v>
      </c>
      <c r="F199" s="343">
        <v>2</v>
      </c>
      <c r="G199" s="241">
        <v>12.95</v>
      </c>
      <c r="H199" s="343">
        <v>10</v>
      </c>
      <c r="I199" s="343">
        <f t="shared" si="20"/>
        <v>129.5</v>
      </c>
      <c r="J199" s="12"/>
      <c r="L199" s="344">
        <v>12.95</v>
      </c>
      <c r="M199" s="357">
        <f t="shared" si="21"/>
        <v>1</v>
      </c>
      <c r="N199" s="357"/>
      <c r="O199" s="357"/>
      <c r="R199" s="12"/>
    </row>
    <row r="200" spans="1:18" x14ac:dyDescent="0.3">
      <c r="G200" s="344"/>
      <c r="J200" s="12"/>
      <c r="L200" s="344"/>
      <c r="M200" s="357"/>
      <c r="N200" s="357"/>
      <c r="O200" s="357"/>
      <c r="R200" s="12"/>
    </row>
    <row r="201" spans="1:18" x14ac:dyDescent="0.3">
      <c r="C201" s="18" t="s">
        <v>22</v>
      </c>
      <c r="D201" s="31"/>
      <c r="G201" s="22">
        <f>GEOMEAN(G204:G222,G225:G231,G234,G237:G239,G242,G281:G282,G248:G269,G272,G275:G277,G245)</f>
        <v>25.30696909353734</v>
      </c>
      <c r="H201" s="22">
        <f>H203+H224+H241+H233+H247+H236+H244+H271+H274+H280</f>
        <v>55352</v>
      </c>
      <c r="I201" s="22">
        <f>I203+I224+I241+I233+I247+I236+I244+I271+I274+I280</f>
        <v>1672330.0275610539</v>
      </c>
      <c r="J201" s="22">
        <v>100</v>
      </c>
      <c r="K201" s="44"/>
      <c r="L201" s="22">
        <f>GEOMEAN(L204:L222,L225:L231,L234,L237:L239,L242,L281:L282,L248:L269,L272,L275:L277,L245)</f>
        <v>25.306118007067152</v>
      </c>
      <c r="M201" s="356"/>
      <c r="N201" s="356"/>
      <c r="O201" s="356"/>
      <c r="P201" s="44"/>
      <c r="Q201" s="44"/>
      <c r="R201" s="22">
        <f>((R203*$J$203)+(R224*$J$224)+(R233*$J$233)+(R244*$J$244)+(R236*$J$236)+(R241*$J$241)+(R247*$J$247)+(R271*$J$271)+(R274*$J$274)+(R280*$J$280)/J201)</f>
        <v>9958.8061396653211</v>
      </c>
    </row>
    <row r="202" spans="1:18" x14ac:dyDescent="0.3">
      <c r="G202" s="344"/>
      <c r="J202" s="12"/>
      <c r="L202" s="344"/>
      <c r="M202" s="357"/>
      <c r="N202" s="357"/>
      <c r="O202" s="357"/>
      <c r="R202" s="12"/>
    </row>
    <row r="203" spans="1:18" x14ac:dyDescent="0.3">
      <c r="B203" s="8"/>
      <c r="C203" s="24" t="s">
        <v>51</v>
      </c>
      <c r="D203" s="31"/>
      <c r="E203" s="8"/>
      <c r="F203" s="8"/>
      <c r="G203" s="12">
        <f>GEOMEAN(G204:G222)</f>
        <v>29.2297111926882</v>
      </c>
      <c r="H203" s="12">
        <f>SUM(H204:H222)</f>
        <v>27101</v>
      </c>
      <c r="I203" s="12">
        <f>G203*H203</f>
        <v>792154.40303304291</v>
      </c>
      <c r="J203" s="12">
        <f>(I203/($I$201)*100)</f>
        <v>47.368305895238294</v>
      </c>
      <c r="L203" s="40">
        <f>GEOMEAN(L204:L222)</f>
        <v>29.535816384651312</v>
      </c>
      <c r="M203" s="356">
        <f>GEOMEAN(M204:M222)</f>
        <v>1.0104723987844151</v>
      </c>
      <c r="N203" s="356">
        <f>+M203*I203</f>
        <v>800450.15984043526</v>
      </c>
      <c r="O203" s="356">
        <f>+N203/I203*100</f>
        <v>101.0472398784415</v>
      </c>
      <c r="R203" s="12">
        <f>(L203/$G$203)*100</f>
        <v>101.0472398784415</v>
      </c>
    </row>
    <row r="204" spans="1:18" x14ac:dyDescent="0.3">
      <c r="A204" s="343" t="s">
        <v>18</v>
      </c>
      <c r="B204" s="343" t="s">
        <v>18</v>
      </c>
      <c r="C204" s="343" t="s">
        <v>194</v>
      </c>
      <c r="D204" s="343" t="s">
        <v>3</v>
      </c>
      <c r="E204" s="343">
        <v>280205</v>
      </c>
      <c r="F204" s="343">
        <v>1</v>
      </c>
      <c r="G204" s="344">
        <v>29.5</v>
      </c>
      <c r="H204" s="343">
        <v>45</v>
      </c>
      <c r="I204" s="343">
        <f t="shared" ref="I204:I222" si="22">G204*H204</f>
        <v>1327.5</v>
      </c>
      <c r="J204" s="12"/>
      <c r="L204" s="344">
        <v>29.5</v>
      </c>
      <c r="M204" s="357">
        <f t="shared" ref="M204:M222" si="23">+L204/G204</f>
        <v>1</v>
      </c>
      <c r="N204" s="357"/>
      <c r="O204" s="357"/>
      <c r="R204" s="12"/>
    </row>
    <row r="205" spans="1:18" x14ac:dyDescent="0.3">
      <c r="A205" s="343" t="s">
        <v>18</v>
      </c>
      <c r="B205" s="343" t="s">
        <v>18</v>
      </c>
      <c r="C205" s="343" t="s">
        <v>195</v>
      </c>
      <c r="D205" s="343" t="s">
        <v>3</v>
      </c>
      <c r="E205" s="343">
        <v>280205</v>
      </c>
      <c r="F205" s="343">
        <v>1</v>
      </c>
      <c r="G205" s="344">
        <v>32</v>
      </c>
      <c r="H205" s="343">
        <v>10</v>
      </c>
      <c r="I205" s="343">
        <f t="shared" si="22"/>
        <v>320</v>
      </c>
      <c r="J205" s="12"/>
      <c r="L205" s="344">
        <v>32</v>
      </c>
      <c r="M205" s="357">
        <f t="shared" si="23"/>
        <v>1</v>
      </c>
      <c r="N205" s="357"/>
      <c r="O205" s="357"/>
      <c r="R205" s="12"/>
    </row>
    <row r="206" spans="1:18" x14ac:dyDescent="0.3">
      <c r="A206" s="343" t="s">
        <v>18</v>
      </c>
      <c r="B206" s="343" t="s">
        <v>18</v>
      </c>
      <c r="C206" s="343" t="s">
        <v>197</v>
      </c>
      <c r="D206" s="343" t="s">
        <v>3</v>
      </c>
      <c r="E206" s="343">
        <v>280205</v>
      </c>
      <c r="F206" s="343">
        <v>1</v>
      </c>
      <c r="G206" s="344">
        <v>31</v>
      </c>
      <c r="H206" s="343">
        <v>600</v>
      </c>
      <c r="I206" s="343">
        <f t="shared" si="22"/>
        <v>18600</v>
      </c>
      <c r="J206" s="12"/>
      <c r="L206" s="344">
        <v>26.48</v>
      </c>
      <c r="M206" s="357">
        <f t="shared" si="23"/>
        <v>0.85419354838709682</v>
      </c>
      <c r="N206" s="357"/>
      <c r="O206" s="357"/>
      <c r="R206" s="12"/>
    </row>
    <row r="207" spans="1:18" x14ac:dyDescent="0.3">
      <c r="A207" s="343" t="s">
        <v>18</v>
      </c>
      <c r="B207" s="343" t="s">
        <v>18</v>
      </c>
      <c r="C207" s="343" t="s">
        <v>198</v>
      </c>
      <c r="D207" s="343" t="s">
        <v>3</v>
      </c>
      <c r="E207" s="343">
        <v>280205</v>
      </c>
      <c r="F207" s="343">
        <v>1</v>
      </c>
      <c r="G207" s="344">
        <v>32</v>
      </c>
      <c r="H207" s="343">
        <v>15</v>
      </c>
      <c r="I207" s="343">
        <f t="shared" si="22"/>
        <v>480</v>
      </c>
      <c r="J207" s="12"/>
      <c r="L207" s="344">
        <v>26.48</v>
      </c>
      <c r="M207" s="357">
        <f t="shared" si="23"/>
        <v>0.82750000000000001</v>
      </c>
      <c r="N207" s="357"/>
      <c r="O207" s="357"/>
      <c r="R207" s="12"/>
    </row>
    <row r="208" spans="1:18" x14ac:dyDescent="0.3">
      <c r="A208" s="343" t="s">
        <v>18</v>
      </c>
      <c r="B208" s="343" t="s">
        <v>18</v>
      </c>
      <c r="C208" s="343" t="s">
        <v>214</v>
      </c>
      <c r="D208" s="343" t="s">
        <v>3</v>
      </c>
      <c r="E208" s="343">
        <v>280205</v>
      </c>
      <c r="F208" s="343">
        <v>1</v>
      </c>
      <c r="G208" s="344">
        <v>27</v>
      </c>
      <c r="H208" s="343">
        <v>108</v>
      </c>
      <c r="I208" s="343">
        <f t="shared" si="22"/>
        <v>2916</v>
      </c>
      <c r="J208" s="12"/>
      <c r="L208" s="344">
        <v>30</v>
      </c>
      <c r="M208" s="357">
        <f t="shared" si="23"/>
        <v>1.1111111111111112</v>
      </c>
      <c r="N208" s="357"/>
      <c r="O208" s="357"/>
      <c r="R208" s="12"/>
    </row>
    <row r="209" spans="1:18" x14ac:dyDescent="0.3">
      <c r="A209" s="343" t="s">
        <v>18</v>
      </c>
      <c r="B209" s="343" t="s">
        <v>18</v>
      </c>
      <c r="C209" s="343" t="s">
        <v>199</v>
      </c>
      <c r="D209" s="343" t="s">
        <v>3</v>
      </c>
      <c r="E209" s="343">
        <v>280205</v>
      </c>
      <c r="F209" s="343">
        <v>1</v>
      </c>
      <c r="G209" s="344">
        <v>27</v>
      </c>
      <c r="H209" s="343">
        <v>60</v>
      </c>
      <c r="I209" s="343">
        <f t="shared" si="22"/>
        <v>1620</v>
      </c>
      <c r="J209" s="12"/>
      <c r="L209" s="344">
        <v>29</v>
      </c>
      <c r="M209" s="357">
        <f t="shared" si="23"/>
        <v>1.0740740740740742</v>
      </c>
      <c r="N209" s="357"/>
      <c r="O209" s="357"/>
      <c r="R209" s="12"/>
    </row>
    <row r="210" spans="1:18" x14ac:dyDescent="0.3">
      <c r="A210" s="343" t="s">
        <v>18</v>
      </c>
      <c r="B210" s="343" t="s">
        <v>18</v>
      </c>
      <c r="C210" s="343" t="s">
        <v>200</v>
      </c>
      <c r="D210" s="343" t="s">
        <v>3</v>
      </c>
      <c r="E210" s="343">
        <v>280205</v>
      </c>
      <c r="F210" s="343">
        <v>1</v>
      </c>
      <c r="G210" s="344">
        <v>34</v>
      </c>
      <c r="H210" s="343">
        <v>400</v>
      </c>
      <c r="I210" s="343">
        <f t="shared" si="22"/>
        <v>13600</v>
      </c>
      <c r="J210" s="12"/>
      <c r="L210" s="344">
        <v>32</v>
      </c>
      <c r="M210" s="357">
        <f t="shared" si="23"/>
        <v>0.94117647058823528</v>
      </c>
      <c r="N210" s="357"/>
      <c r="O210" s="357"/>
      <c r="R210" s="12"/>
    </row>
    <row r="211" spans="1:18" x14ac:dyDescent="0.3">
      <c r="A211" s="343" t="s">
        <v>18</v>
      </c>
      <c r="B211" s="343" t="s">
        <v>18</v>
      </c>
      <c r="C211" s="343" t="s">
        <v>201</v>
      </c>
      <c r="D211" s="343" t="s">
        <v>3</v>
      </c>
      <c r="E211" s="343">
        <v>280205</v>
      </c>
      <c r="F211" s="343">
        <v>1</v>
      </c>
      <c r="G211" s="344">
        <v>30</v>
      </c>
      <c r="H211" s="343">
        <v>300</v>
      </c>
      <c r="I211" s="343">
        <f t="shared" si="22"/>
        <v>9000</v>
      </c>
      <c r="J211" s="12"/>
      <c r="L211" s="344">
        <v>28</v>
      </c>
      <c r="M211" s="357">
        <f t="shared" si="23"/>
        <v>0.93333333333333335</v>
      </c>
      <c r="N211" s="357"/>
      <c r="O211" s="357"/>
      <c r="R211" s="12"/>
    </row>
    <row r="212" spans="1:18" x14ac:dyDescent="0.3">
      <c r="A212" s="343" t="s">
        <v>18</v>
      </c>
      <c r="B212" s="343" t="s">
        <v>18</v>
      </c>
      <c r="C212" s="343" t="s">
        <v>203</v>
      </c>
      <c r="D212" s="343" t="s">
        <v>3</v>
      </c>
      <c r="E212" s="343">
        <v>280205</v>
      </c>
      <c r="F212" s="343">
        <v>1</v>
      </c>
      <c r="G212" s="344">
        <v>32.5</v>
      </c>
      <c r="H212" s="343">
        <v>480</v>
      </c>
      <c r="I212" s="343">
        <f t="shared" si="22"/>
        <v>15600</v>
      </c>
      <c r="J212" s="12"/>
      <c r="L212" s="344">
        <v>32</v>
      </c>
      <c r="M212" s="357">
        <f t="shared" si="23"/>
        <v>0.98461538461538467</v>
      </c>
      <c r="N212" s="357"/>
      <c r="O212" s="357"/>
      <c r="R212" s="12"/>
    </row>
    <row r="213" spans="1:18" x14ac:dyDescent="0.3">
      <c r="A213" s="343" t="s">
        <v>18</v>
      </c>
      <c r="B213" s="343" t="s">
        <v>18</v>
      </c>
      <c r="C213" s="343" t="s">
        <v>205</v>
      </c>
      <c r="D213" s="343" t="s">
        <v>3</v>
      </c>
      <c r="E213" s="343">
        <v>280205</v>
      </c>
      <c r="F213" s="343">
        <v>1</v>
      </c>
      <c r="G213" s="344">
        <v>25</v>
      </c>
      <c r="H213" s="343">
        <v>1629</v>
      </c>
      <c r="I213" s="343">
        <f t="shared" si="22"/>
        <v>40725</v>
      </c>
      <c r="J213" s="12"/>
      <c r="L213" s="344">
        <v>31.95</v>
      </c>
      <c r="M213" s="357">
        <f t="shared" si="23"/>
        <v>1.278</v>
      </c>
      <c r="N213" s="357"/>
      <c r="O213" s="357"/>
      <c r="R213" s="12"/>
    </row>
    <row r="214" spans="1:18" x14ac:dyDescent="0.3">
      <c r="A214" s="343" t="s">
        <v>18</v>
      </c>
      <c r="B214" s="343" t="s">
        <v>18</v>
      </c>
      <c r="C214" s="343" t="s">
        <v>207</v>
      </c>
      <c r="D214" s="343" t="s">
        <v>3</v>
      </c>
      <c r="E214" s="343">
        <v>280205</v>
      </c>
      <c r="F214" s="343">
        <v>1</v>
      </c>
      <c r="G214" s="344">
        <v>25.2</v>
      </c>
      <c r="H214" s="343">
        <v>18600</v>
      </c>
      <c r="I214" s="343">
        <f t="shared" si="22"/>
        <v>468720</v>
      </c>
      <c r="J214" s="12"/>
      <c r="L214" s="344">
        <v>26.48</v>
      </c>
      <c r="M214" s="357">
        <f t="shared" si="23"/>
        <v>1.0507936507936508</v>
      </c>
      <c r="N214" s="357"/>
      <c r="O214" s="357"/>
      <c r="R214" s="12"/>
    </row>
    <row r="215" spans="1:18" x14ac:dyDescent="0.3">
      <c r="A215" s="343" t="s">
        <v>18</v>
      </c>
      <c r="B215" s="343" t="s">
        <v>18</v>
      </c>
      <c r="C215" s="343" t="s">
        <v>208</v>
      </c>
      <c r="D215" s="343" t="s">
        <v>3</v>
      </c>
      <c r="E215" s="343">
        <v>280205</v>
      </c>
      <c r="F215" s="343">
        <v>1</v>
      </c>
      <c r="G215" s="344">
        <v>30</v>
      </c>
      <c r="H215" s="343">
        <v>1300</v>
      </c>
      <c r="I215" s="343">
        <f t="shared" si="22"/>
        <v>39000</v>
      </c>
      <c r="J215" s="12"/>
      <c r="L215" s="344">
        <v>30</v>
      </c>
      <c r="M215" s="357">
        <f t="shared" si="23"/>
        <v>1</v>
      </c>
      <c r="N215" s="357"/>
      <c r="O215" s="357"/>
      <c r="R215" s="12"/>
    </row>
    <row r="216" spans="1:18" x14ac:dyDescent="0.3">
      <c r="A216" s="343" t="s">
        <v>18</v>
      </c>
      <c r="B216" s="343" t="s">
        <v>18</v>
      </c>
      <c r="C216" s="343" t="s">
        <v>209</v>
      </c>
      <c r="D216" s="343" t="s">
        <v>3</v>
      </c>
      <c r="E216" s="343">
        <v>280205</v>
      </c>
      <c r="F216" s="343">
        <v>1</v>
      </c>
      <c r="G216" s="344">
        <v>30</v>
      </c>
      <c r="H216" s="343">
        <v>180</v>
      </c>
      <c r="I216" s="343">
        <f t="shared" si="22"/>
        <v>5400</v>
      </c>
      <c r="J216" s="12"/>
      <c r="L216" s="344">
        <v>30</v>
      </c>
      <c r="M216" s="357">
        <f t="shared" si="23"/>
        <v>1</v>
      </c>
      <c r="N216" s="357"/>
      <c r="O216" s="357"/>
      <c r="R216" s="12"/>
    </row>
    <row r="217" spans="1:18" x14ac:dyDescent="0.3">
      <c r="A217" s="343" t="s">
        <v>18</v>
      </c>
      <c r="B217" s="343" t="s">
        <v>18</v>
      </c>
      <c r="C217" s="343" t="s">
        <v>215</v>
      </c>
      <c r="D217" s="343" t="s">
        <v>3</v>
      </c>
      <c r="E217" s="343">
        <v>280205</v>
      </c>
      <c r="F217" s="343">
        <v>1</v>
      </c>
      <c r="G217" s="344">
        <v>30</v>
      </c>
      <c r="H217" s="343">
        <v>360</v>
      </c>
      <c r="I217" s="343">
        <f t="shared" si="22"/>
        <v>10800</v>
      </c>
      <c r="J217" s="12"/>
      <c r="L217" s="344">
        <v>30</v>
      </c>
      <c r="M217" s="357">
        <f t="shared" si="23"/>
        <v>1</v>
      </c>
      <c r="N217" s="357"/>
      <c r="O217" s="357"/>
      <c r="R217" s="12"/>
    </row>
    <row r="218" spans="1:18" x14ac:dyDescent="0.3">
      <c r="A218" s="343" t="s">
        <v>18</v>
      </c>
      <c r="B218" s="343" t="s">
        <v>18</v>
      </c>
      <c r="C218" s="343" t="s">
        <v>216</v>
      </c>
      <c r="D218" s="343" t="s">
        <v>3</v>
      </c>
      <c r="E218" s="343">
        <v>280205</v>
      </c>
      <c r="F218" s="343">
        <v>1</v>
      </c>
      <c r="G218" s="344">
        <v>26.5</v>
      </c>
      <c r="H218" s="343">
        <v>2150</v>
      </c>
      <c r="I218" s="343">
        <f t="shared" si="22"/>
        <v>56975</v>
      </c>
      <c r="J218" s="12"/>
      <c r="L218" s="344">
        <v>28.5</v>
      </c>
      <c r="M218" s="357">
        <f t="shared" si="23"/>
        <v>1.0754716981132075</v>
      </c>
      <c r="N218" s="357"/>
      <c r="O218" s="357"/>
      <c r="R218" s="12"/>
    </row>
    <row r="219" spans="1:18" x14ac:dyDescent="0.3">
      <c r="A219" s="343" t="s">
        <v>18</v>
      </c>
      <c r="B219" s="343" t="s">
        <v>18</v>
      </c>
      <c r="C219" s="343" t="s">
        <v>210</v>
      </c>
      <c r="D219" s="343" t="s">
        <v>3</v>
      </c>
      <c r="E219" s="343">
        <v>280205</v>
      </c>
      <c r="F219" s="343">
        <v>1</v>
      </c>
      <c r="G219" s="344">
        <v>26</v>
      </c>
      <c r="H219" s="343">
        <v>360</v>
      </c>
      <c r="I219" s="343">
        <f t="shared" si="22"/>
        <v>9360</v>
      </c>
      <c r="J219" s="12"/>
      <c r="L219" s="344">
        <v>26</v>
      </c>
      <c r="M219" s="357">
        <f t="shared" si="23"/>
        <v>1</v>
      </c>
      <c r="N219" s="357"/>
      <c r="O219" s="357"/>
      <c r="R219" s="12"/>
    </row>
    <row r="220" spans="1:18" x14ac:dyDescent="0.3">
      <c r="A220" s="343" t="s">
        <v>18</v>
      </c>
      <c r="B220" s="343" t="s">
        <v>18</v>
      </c>
      <c r="C220" s="343" t="s">
        <v>211</v>
      </c>
      <c r="D220" s="343" t="s">
        <v>3</v>
      </c>
      <c r="E220" s="343">
        <v>280205</v>
      </c>
      <c r="F220" s="343">
        <v>1</v>
      </c>
      <c r="G220" s="344">
        <v>28</v>
      </c>
      <c r="H220" s="343">
        <v>360</v>
      </c>
      <c r="I220" s="343">
        <f t="shared" si="22"/>
        <v>10080</v>
      </c>
      <c r="J220" s="12"/>
      <c r="L220" s="344">
        <v>31</v>
      </c>
      <c r="M220" s="357">
        <f t="shared" si="23"/>
        <v>1.1071428571428572</v>
      </c>
      <c r="N220" s="357"/>
      <c r="O220" s="357"/>
      <c r="R220" s="12"/>
    </row>
    <row r="221" spans="1:18" x14ac:dyDescent="0.3">
      <c r="A221" s="343" t="s">
        <v>18</v>
      </c>
      <c r="B221" s="343" t="s">
        <v>18</v>
      </c>
      <c r="C221" s="343" t="s">
        <v>218</v>
      </c>
      <c r="D221" s="343" t="s">
        <v>3</v>
      </c>
      <c r="E221" s="343">
        <v>280205</v>
      </c>
      <c r="F221" s="343">
        <v>1</v>
      </c>
      <c r="G221" s="344">
        <v>28.5</v>
      </c>
      <c r="H221" s="343">
        <v>96</v>
      </c>
      <c r="I221" s="343">
        <f t="shared" si="22"/>
        <v>2736</v>
      </c>
      <c r="J221" s="12"/>
      <c r="L221" s="344">
        <v>28.5</v>
      </c>
      <c r="M221" s="357">
        <f t="shared" si="23"/>
        <v>1</v>
      </c>
      <c r="N221" s="357"/>
      <c r="O221" s="357"/>
      <c r="R221" s="12"/>
    </row>
    <row r="222" spans="1:18" x14ac:dyDescent="0.3">
      <c r="A222" s="343" t="s">
        <v>18</v>
      </c>
      <c r="B222" s="343" t="s">
        <v>18</v>
      </c>
      <c r="C222" s="343" t="s">
        <v>213</v>
      </c>
      <c r="D222" s="343" t="s">
        <v>3</v>
      </c>
      <c r="E222" s="343">
        <v>280205</v>
      </c>
      <c r="F222" s="343">
        <v>1</v>
      </c>
      <c r="G222" s="344">
        <v>33.5</v>
      </c>
      <c r="H222" s="343">
        <v>48</v>
      </c>
      <c r="I222" s="343">
        <f t="shared" si="22"/>
        <v>1608</v>
      </c>
      <c r="J222" s="12"/>
      <c r="L222" s="344">
        <v>35</v>
      </c>
      <c r="M222" s="357">
        <f t="shared" si="23"/>
        <v>1.044776119402985</v>
      </c>
      <c r="N222" s="357"/>
      <c r="O222" s="357"/>
      <c r="R222" s="12"/>
    </row>
    <row r="223" spans="1:18" x14ac:dyDescent="0.3">
      <c r="G223" s="344"/>
      <c r="J223" s="12"/>
      <c r="L223" s="344"/>
      <c r="M223" s="357"/>
      <c r="N223" s="357"/>
      <c r="O223" s="357"/>
      <c r="R223" s="12"/>
    </row>
    <row r="224" spans="1:18" x14ac:dyDescent="0.3">
      <c r="B224" s="8"/>
      <c r="C224" s="15" t="s">
        <v>52</v>
      </c>
      <c r="D224" s="35"/>
      <c r="E224" s="26"/>
      <c r="F224" s="26"/>
      <c r="G224" s="12">
        <f>GEOMEAN(G225:G231)</f>
        <v>35.572615182328171</v>
      </c>
      <c r="H224" s="12">
        <f>SUM(H225:H231)</f>
        <v>1702</v>
      </c>
      <c r="I224" s="12">
        <f>G224*H224</f>
        <v>60544.59104032255</v>
      </c>
      <c r="J224" s="12">
        <f>(I224/($I$201)*100)</f>
        <v>3.6203733738263075</v>
      </c>
      <c r="L224" s="40">
        <f>GEOMEAN(L225:L231)</f>
        <v>35.467476359449911</v>
      </c>
      <c r="M224" s="356">
        <f>GEOMEAN(M225:M231)</f>
        <v>0.99704438871476375</v>
      </c>
      <c r="N224" s="356">
        <f>+M224*I224</f>
        <v>60365.644763783755</v>
      </c>
      <c r="O224" s="356">
        <f>+N224/I224*100</f>
        <v>99.70443887147637</v>
      </c>
      <c r="R224" s="12">
        <f>(L224/$G$224)*100</f>
        <v>99.70443887147637</v>
      </c>
    </row>
    <row r="225" spans="1:18" x14ac:dyDescent="0.3">
      <c r="A225" s="343" t="s">
        <v>18</v>
      </c>
      <c r="B225" s="343" t="s">
        <v>18</v>
      </c>
      <c r="C225" s="343" t="s">
        <v>194</v>
      </c>
      <c r="D225" s="343" t="s">
        <v>3</v>
      </c>
      <c r="E225" s="343">
        <v>280205</v>
      </c>
      <c r="F225" s="343">
        <v>1</v>
      </c>
      <c r="G225" s="344">
        <v>29.5</v>
      </c>
      <c r="H225" s="343">
        <v>40</v>
      </c>
      <c r="I225" s="343">
        <f t="shared" ref="I225:I231" si="24">G225*H225</f>
        <v>1180</v>
      </c>
      <c r="J225" s="12"/>
      <c r="L225" s="344">
        <v>29.5</v>
      </c>
      <c r="M225" s="357">
        <f t="shared" ref="M225:M231" si="25">+L225/G225</f>
        <v>1</v>
      </c>
      <c r="N225" s="357"/>
      <c r="O225" s="357"/>
      <c r="R225" s="12"/>
    </row>
    <row r="226" spans="1:18" x14ac:dyDescent="0.3">
      <c r="A226" s="343" t="s">
        <v>18</v>
      </c>
      <c r="B226" s="343" t="s">
        <v>18</v>
      </c>
      <c r="C226" s="343" t="s">
        <v>202</v>
      </c>
      <c r="D226" s="343" t="s">
        <v>3</v>
      </c>
      <c r="E226" s="343">
        <v>280205</v>
      </c>
      <c r="F226" s="343">
        <v>1</v>
      </c>
      <c r="G226" s="344">
        <v>32</v>
      </c>
      <c r="H226" s="343">
        <v>2</v>
      </c>
      <c r="I226" s="343">
        <f t="shared" si="24"/>
        <v>64</v>
      </c>
      <c r="J226" s="12"/>
      <c r="L226" s="344">
        <v>32</v>
      </c>
      <c r="M226" s="357">
        <f t="shared" si="25"/>
        <v>1</v>
      </c>
      <c r="N226" s="357"/>
      <c r="O226" s="357"/>
      <c r="R226" s="12"/>
    </row>
    <row r="227" spans="1:18" x14ac:dyDescent="0.3">
      <c r="A227" s="343" t="s">
        <v>18</v>
      </c>
      <c r="B227" s="343" t="s">
        <v>18</v>
      </c>
      <c r="C227" s="343" t="s">
        <v>206</v>
      </c>
      <c r="D227" s="343" t="s">
        <v>3</v>
      </c>
      <c r="E227" s="343">
        <v>280205</v>
      </c>
      <c r="F227" s="343">
        <v>1</v>
      </c>
      <c r="G227" s="344">
        <v>37</v>
      </c>
      <c r="H227" s="343">
        <v>550</v>
      </c>
      <c r="I227" s="343">
        <f t="shared" si="24"/>
        <v>20350</v>
      </c>
      <c r="J227" s="12"/>
      <c r="L227" s="344">
        <v>32</v>
      </c>
      <c r="M227" s="357">
        <f t="shared" si="25"/>
        <v>0.86486486486486491</v>
      </c>
      <c r="N227" s="357"/>
      <c r="O227" s="357"/>
      <c r="R227" s="12"/>
    </row>
    <row r="228" spans="1:18" x14ac:dyDescent="0.3">
      <c r="A228" s="343" t="s">
        <v>18</v>
      </c>
      <c r="B228" s="343" t="s">
        <v>18</v>
      </c>
      <c r="C228" s="343" t="s">
        <v>208</v>
      </c>
      <c r="D228" s="343" t="s">
        <v>3</v>
      </c>
      <c r="E228" s="343">
        <v>280205</v>
      </c>
      <c r="F228" s="343">
        <v>1</v>
      </c>
      <c r="G228" s="344">
        <v>39</v>
      </c>
      <c r="H228" s="343">
        <v>40</v>
      </c>
      <c r="I228" s="343">
        <f t="shared" si="24"/>
        <v>1560</v>
      </c>
      <c r="J228" s="12"/>
      <c r="L228" s="344">
        <v>39</v>
      </c>
      <c r="M228" s="357">
        <f t="shared" si="25"/>
        <v>1</v>
      </c>
      <c r="N228" s="357"/>
      <c r="O228" s="357"/>
      <c r="R228" s="12"/>
    </row>
    <row r="229" spans="1:18" x14ac:dyDescent="0.3">
      <c r="A229" s="343" t="s">
        <v>18</v>
      </c>
      <c r="B229" s="343" t="s">
        <v>18</v>
      </c>
      <c r="C229" s="343" t="s">
        <v>217</v>
      </c>
      <c r="D229" s="343" t="s">
        <v>3</v>
      </c>
      <c r="E229" s="343">
        <v>280205</v>
      </c>
      <c r="F229" s="343">
        <v>1</v>
      </c>
      <c r="G229" s="344">
        <v>39.5</v>
      </c>
      <c r="H229" s="343">
        <v>450</v>
      </c>
      <c r="I229" s="343">
        <f t="shared" si="24"/>
        <v>17775</v>
      </c>
      <c r="J229" s="12"/>
      <c r="L229" s="344">
        <v>39</v>
      </c>
      <c r="M229" s="357">
        <f t="shared" si="25"/>
        <v>0.98734177215189878</v>
      </c>
      <c r="N229" s="357"/>
      <c r="O229" s="357"/>
      <c r="R229" s="12"/>
    </row>
    <row r="230" spans="1:18" x14ac:dyDescent="0.3">
      <c r="A230" s="343" t="s">
        <v>18</v>
      </c>
      <c r="B230" s="343" t="s">
        <v>18</v>
      </c>
      <c r="C230" s="343" t="s">
        <v>219</v>
      </c>
      <c r="D230" s="343" t="s">
        <v>3</v>
      </c>
      <c r="E230" s="343">
        <v>280205</v>
      </c>
      <c r="F230" s="343">
        <v>1</v>
      </c>
      <c r="G230" s="344">
        <v>39.4</v>
      </c>
      <c r="H230" s="343">
        <v>500</v>
      </c>
      <c r="I230" s="343">
        <f t="shared" si="24"/>
        <v>19700</v>
      </c>
      <c r="J230" s="12"/>
      <c r="L230" s="344">
        <v>39.4</v>
      </c>
      <c r="M230" s="357">
        <f t="shared" si="25"/>
        <v>1</v>
      </c>
      <c r="N230" s="357"/>
      <c r="O230" s="357"/>
      <c r="R230" s="12"/>
    </row>
    <row r="231" spans="1:18" x14ac:dyDescent="0.3">
      <c r="A231" s="343" t="s">
        <v>18</v>
      </c>
      <c r="B231" s="343" t="s">
        <v>18</v>
      </c>
      <c r="C231" s="343" t="s">
        <v>212</v>
      </c>
      <c r="D231" s="343" t="s">
        <v>3</v>
      </c>
      <c r="E231" s="343">
        <v>280205</v>
      </c>
      <c r="F231" s="343">
        <v>1</v>
      </c>
      <c r="G231" s="344">
        <v>34</v>
      </c>
      <c r="H231" s="343">
        <v>120</v>
      </c>
      <c r="I231" s="343">
        <f t="shared" si="24"/>
        <v>4080</v>
      </c>
      <c r="J231" s="12"/>
      <c r="L231" s="344">
        <v>39</v>
      </c>
      <c r="M231" s="357">
        <f t="shared" si="25"/>
        <v>1.1470588235294117</v>
      </c>
      <c r="N231" s="357"/>
      <c r="O231" s="357"/>
      <c r="R231" s="12"/>
    </row>
    <row r="232" spans="1:18" x14ac:dyDescent="0.3">
      <c r="G232" s="344"/>
      <c r="J232" s="12"/>
      <c r="L232" s="344"/>
      <c r="M232" s="357"/>
      <c r="N232" s="357"/>
      <c r="O232" s="357"/>
      <c r="R232" s="12"/>
    </row>
    <row r="233" spans="1:18" x14ac:dyDescent="0.3">
      <c r="B233" s="8"/>
      <c r="C233" s="15" t="s">
        <v>66</v>
      </c>
      <c r="D233" s="35"/>
      <c r="E233" s="26"/>
      <c r="F233" s="26"/>
      <c r="G233" s="12">
        <f>GEOMEAN(G234)</f>
        <v>25</v>
      </c>
      <c r="H233" s="12">
        <f>SUM(H234)</f>
        <v>25</v>
      </c>
      <c r="I233" s="12">
        <f>G233*H233</f>
        <v>625</v>
      </c>
      <c r="J233" s="12">
        <f>(I233/($I$201)*100)</f>
        <v>3.7373005907901297E-2</v>
      </c>
      <c r="L233" s="40">
        <f>GEOMEAN(L234)</f>
        <v>25</v>
      </c>
      <c r="M233" s="356">
        <f>GEOMEAN(M234)</f>
        <v>1</v>
      </c>
      <c r="N233" s="356">
        <f>+M233*I233</f>
        <v>625</v>
      </c>
      <c r="O233" s="356">
        <f>+N233/I233*100</f>
        <v>100</v>
      </c>
      <c r="R233" s="12">
        <f>(L233/$G$233)*100</f>
        <v>100</v>
      </c>
    </row>
    <row r="234" spans="1:18" x14ac:dyDescent="0.3">
      <c r="A234" s="343" t="s">
        <v>18</v>
      </c>
      <c r="B234" s="343" t="s">
        <v>18</v>
      </c>
      <c r="C234" s="343" t="s">
        <v>208</v>
      </c>
      <c r="D234" s="343" t="s">
        <v>3</v>
      </c>
      <c r="E234" s="343">
        <v>280205</v>
      </c>
      <c r="F234" s="343">
        <v>1</v>
      </c>
      <c r="G234" s="344">
        <v>25</v>
      </c>
      <c r="H234" s="343">
        <v>25</v>
      </c>
      <c r="I234" s="343">
        <f t="shared" ref="I234" si="26">G234*H234</f>
        <v>625</v>
      </c>
      <c r="L234" s="344">
        <v>25</v>
      </c>
      <c r="M234" s="357">
        <f t="shared" ref="M234" si="27">+L234/G234</f>
        <v>1</v>
      </c>
      <c r="N234" s="357"/>
      <c r="O234" s="357"/>
    </row>
    <row r="235" spans="1:18" x14ac:dyDescent="0.3">
      <c r="B235" s="8"/>
      <c r="C235" s="19"/>
      <c r="E235" s="19"/>
      <c r="F235" s="19"/>
      <c r="G235" s="19"/>
      <c r="H235" s="19"/>
      <c r="I235" s="8"/>
      <c r="J235" s="8"/>
      <c r="K235" s="8"/>
      <c r="L235" s="19"/>
      <c r="M235" s="359"/>
      <c r="N235" s="359"/>
      <c r="O235" s="359"/>
      <c r="P235" s="8"/>
    </row>
    <row r="236" spans="1:18" x14ac:dyDescent="0.3">
      <c r="B236" s="8"/>
      <c r="C236" s="15" t="s">
        <v>67</v>
      </c>
      <c r="D236" s="35"/>
      <c r="E236" s="26"/>
      <c r="F236" s="26"/>
      <c r="G236" s="12">
        <f>GEOMEAN(G237:G239)</f>
        <v>32.812527437618783</v>
      </c>
      <c r="H236" s="12">
        <f>SUM(H237:H239)</f>
        <v>177</v>
      </c>
      <c r="I236" s="12">
        <f>G236*H236</f>
        <v>5807.817356458525</v>
      </c>
      <c r="J236" s="12">
        <f>(I236/($I$201)*100)</f>
        <v>0.34728894779989777</v>
      </c>
      <c r="L236" s="40">
        <f>GEOMEAN(L237:L239)</f>
        <v>32.114175472624815</v>
      </c>
      <c r="M236" s="356">
        <f>GEOMEAN(M237:M239)</f>
        <v>0.97871691029221586</v>
      </c>
      <c r="N236" s="356">
        <f>+M236*I236</f>
        <v>5684.2090586545928</v>
      </c>
      <c r="O236" s="356">
        <f>+N236/I236*100</f>
        <v>97.871691029221594</v>
      </c>
      <c r="R236" s="12">
        <f>(L236/$G$236)*100</f>
        <v>97.87169102922158</v>
      </c>
    </row>
    <row r="237" spans="1:18" x14ac:dyDescent="0.3">
      <c r="A237" s="343" t="s">
        <v>18</v>
      </c>
      <c r="B237" s="343" t="s">
        <v>18</v>
      </c>
      <c r="C237" s="343" t="s">
        <v>201</v>
      </c>
      <c r="D237" s="343" t="s">
        <v>3</v>
      </c>
      <c r="E237" s="343">
        <v>280205</v>
      </c>
      <c r="F237" s="343">
        <v>1</v>
      </c>
      <c r="G237" s="344">
        <v>32</v>
      </c>
      <c r="H237" s="343">
        <v>125</v>
      </c>
      <c r="I237" s="343">
        <f t="shared" ref="I237:I239" si="28">G237*H237</f>
        <v>4000</v>
      </c>
      <c r="J237" s="12"/>
      <c r="L237" s="344">
        <v>30</v>
      </c>
      <c r="M237" s="357">
        <f t="shared" ref="M237:M239" si="29">+L237/G237</f>
        <v>0.9375</v>
      </c>
      <c r="N237" s="357"/>
      <c r="O237" s="357"/>
      <c r="R237" s="12"/>
    </row>
    <row r="238" spans="1:18" x14ac:dyDescent="0.3">
      <c r="A238" s="343" t="s">
        <v>18</v>
      </c>
      <c r="B238" s="343" t="s">
        <v>18</v>
      </c>
      <c r="C238" s="343" t="s">
        <v>208</v>
      </c>
      <c r="D238" s="343" t="s">
        <v>3</v>
      </c>
      <c r="E238" s="343">
        <v>280205</v>
      </c>
      <c r="F238" s="343">
        <v>1</v>
      </c>
      <c r="G238" s="344">
        <v>32</v>
      </c>
      <c r="H238" s="343">
        <v>40</v>
      </c>
      <c r="I238" s="343">
        <f t="shared" si="28"/>
        <v>1280</v>
      </c>
      <c r="J238" s="12"/>
      <c r="L238" s="344">
        <v>32</v>
      </c>
      <c r="M238" s="357">
        <f t="shared" si="29"/>
        <v>1</v>
      </c>
      <c r="N238" s="357"/>
      <c r="O238" s="357"/>
      <c r="R238" s="12"/>
    </row>
    <row r="239" spans="1:18" x14ac:dyDescent="0.3">
      <c r="A239" s="343" t="s">
        <v>18</v>
      </c>
      <c r="B239" s="343" t="s">
        <v>18</v>
      </c>
      <c r="C239" s="343" t="s">
        <v>216</v>
      </c>
      <c r="D239" s="343" t="s">
        <v>3</v>
      </c>
      <c r="E239" s="343">
        <v>280205</v>
      </c>
      <c r="F239" s="343">
        <v>1</v>
      </c>
      <c r="G239" s="344">
        <v>34.5</v>
      </c>
      <c r="H239" s="343">
        <v>12</v>
      </c>
      <c r="I239" s="343">
        <f t="shared" si="28"/>
        <v>414</v>
      </c>
      <c r="J239" s="12"/>
      <c r="L239" s="344">
        <v>34.5</v>
      </c>
      <c r="M239" s="357">
        <f t="shared" si="29"/>
        <v>1</v>
      </c>
      <c r="N239" s="357"/>
      <c r="O239" s="357"/>
      <c r="R239" s="12"/>
    </row>
    <row r="240" spans="1:18" x14ac:dyDescent="0.3">
      <c r="G240" s="344"/>
      <c r="J240" s="12"/>
      <c r="R240" s="12"/>
    </row>
    <row r="241" spans="1:18" x14ac:dyDescent="0.3">
      <c r="B241" s="8"/>
      <c r="C241" s="24" t="s">
        <v>53</v>
      </c>
      <c r="D241" s="31"/>
      <c r="E241" s="8"/>
      <c r="F241" s="25"/>
      <c r="G241" s="12">
        <f>GEOMEAN(G242)</f>
        <v>5.35</v>
      </c>
      <c r="H241" s="12">
        <f>SUM(H242)</f>
        <v>80</v>
      </c>
      <c r="I241" s="12">
        <f>G241*H241</f>
        <v>428</v>
      </c>
      <c r="J241" s="12">
        <f>(I241/($I$201)*100)</f>
        <v>2.5593034445730807E-2</v>
      </c>
      <c r="L241" s="40">
        <f>GEOMEAN(L242)</f>
        <v>7.25</v>
      </c>
      <c r="M241" s="356">
        <f>GEOMEAN(M242)</f>
        <v>1.3551401869158879</v>
      </c>
      <c r="N241" s="356">
        <f>+M241*I241</f>
        <v>580</v>
      </c>
      <c r="O241" s="356">
        <f>+N241/I241*100</f>
        <v>135.5140186915888</v>
      </c>
      <c r="R241" s="12">
        <f>(L241/$G$241)*100</f>
        <v>135.5140186915888</v>
      </c>
    </row>
    <row r="242" spans="1:18" x14ac:dyDescent="0.3">
      <c r="A242" s="343" t="s">
        <v>18</v>
      </c>
      <c r="B242" s="343" t="s">
        <v>18</v>
      </c>
      <c r="C242" s="343" t="s">
        <v>206</v>
      </c>
      <c r="D242" s="343" t="s">
        <v>3</v>
      </c>
      <c r="E242" s="343">
        <v>280205</v>
      </c>
      <c r="F242" s="343">
        <v>18</v>
      </c>
      <c r="G242" s="344">
        <v>5.35</v>
      </c>
      <c r="H242" s="343">
        <v>80</v>
      </c>
      <c r="I242" s="343">
        <f t="shared" ref="I242" si="30">G242*H242</f>
        <v>428</v>
      </c>
      <c r="J242" s="12"/>
      <c r="L242" s="344">
        <v>7.25</v>
      </c>
      <c r="M242" s="357">
        <f t="shared" ref="M242" si="31">+L242/G242</f>
        <v>1.3551401869158879</v>
      </c>
      <c r="N242" s="357"/>
      <c r="O242" s="357"/>
      <c r="R242" s="12"/>
    </row>
    <row r="243" spans="1:18" x14ac:dyDescent="0.3">
      <c r="G243" s="344"/>
      <c r="J243" s="12"/>
      <c r="L243" s="39"/>
      <c r="M243" s="357"/>
      <c r="N243" s="357"/>
      <c r="O243" s="357"/>
      <c r="R243" s="12"/>
    </row>
    <row r="244" spans="1:18" x14ac:dyDescent="0.3">
      <c r="B244" s="8"/>
      <c r="C244" s="24" t="s">
        <v>222</v>
      </c>
      <c r="D244" s="31"/>
      <c r="E244" s="8"/>
      <c r="F244" s="8"/>
      <c r="G244" s="12">
        <f>GEOMEAN(G245)</f>
        <v>32.5</v>
      </c>
      <c r="H244" s="12">
        <f>SUM(H245)</f>
        <v>10</v>
      </c>
      <c r="I244" s="12">
        <f>G244*H244</f>
        <v>325</v>
      </c>
      <c r="J244" s="12">
        <f>(I244/($I$201)*100)</f>
        <v>1.9433963072108675E-2</v>
      </c>
      <c r="L244" s="40">
        <f>GEOMEAN(L245)</f>
        <v>32.5</v>
      </c>
      <c r="M244" s="356">
        <f>GEOMEAN(M245)</f>
        <v>1</v>
      </c>
      <c r="N244" s="356">
        <f>+M244*I244</f>
        <v>325</v>
      </c>
      <c r="O244" s="356">
        <f>+N244/I244*100</f>
        <v>100</v>
      </c>
      <c r="R244" s="12">
        <f>(L244/$G$241)*100</f>
        <v>607.47663551401865</v>
      </c>
    </row>
    <row r="245" spans="1:18" x14ac:dyDescent="0.3">
      <c r="A245" s="343" t="s">
        <v>18</v>
      </c>
      <c r="C245" s="343" t="s">
        <v>208</v>
      </c>
      <c r="D245" s="343" t="s">
        <v>3</v>
      </c>
      <c r="E245" s="343">
        <v>280205</v>
      </c>
      <c r="F245" s="343">
        <v>1</v>
      </c>
      <c r="G245" s="344">
        <v>32.5</v>
      </c>
      <c r="H245" s="343">
        <v>10</v>
      </c>
      <c r="I245" s="343">
        <f t="shared" ref="I245" si="32">G245*H245</f>
        <v>325</v>
      </c>
      <c r="J245" s="12"/>
      <c r="L245" s="344">
        <v>32.5</v>
      </c>
      <c r="M245" s="357">
        <f t="shared" ref="M245" si="33">+L245/G245</f>
        <v>1</v>
      </c>
      <c r="N245" s="357"/>
      <c r="O245" s="357"/>
      <c r="R245" s="12"/>
    </row>
    <row r="246" spans="1:18" x14ac:dyDescent="0.3">
      <c r="G246" s="344"/>
      <c r="J246" s="12"/>
      <c r="L246" s="39"/>
      <c r="M246" s="357"/>
      <c r="N246" s="357"/>
      <c r="O246" s="357"/>
      <c r="R246" s="12"/>
    </row>
    <row r="247" spans="1:18" x14ac:dyDescent="0.3">
      <c r="B247" s="8"/>
      <c r="C247" s="24" t="s">
        <v>54</v>
      </c>
      <c r="D247" s="31"/>
      <c r="E247" s="8"/>
      <c r="F247" s="8"/>
      <c r="G247" s="12">
        <f>GEOMEAN(G248:G269)</f>
        <v>31.199819918640348</v>
      </c>
      <c r="H247" s="12">
        <f>SUM(H248:H269)</f>
        <v>25833</v>
      </c>
      <c r="I247" s="12">
        <f>G247*H247</f>
        <v>805984.94795823609</v>
      </c>
      <c r="J247" s="12">
        <f>(I247/($I$201)*100)</f>
        <v>48.195328354756278</v>
      </c>
      <c r="L247" s="40">
        <f>GEOMEAN(L248:L269)</f>
        <v>30.611777218037442</v>
      </c>
      <c r="M247" s="356">
        <f>GEOMEAN(M248:M269)</f>
        <v>0.98115236875929601</v>
      </c>
      <c r="N247" s="356">
        <f>+M247*I247</f>
        <v>790794.04087356129</v>
      </c>
      <c r="O247" s="356">
        <f>+N247/I247*100</f>
        <v>98.115236875929597</v>
      </c>
      <c r="R247" s="12">
        <f>(L247/$G$247)*100</f>
        <v>98.115236875929597</v>
      </c>
    </row>
    <row r="248" spans="1:18" x14ac:dyDescent="0.3">
      <c r="A248" s="343" t="s">
        <v>18</v>
      </c>
      <c r="B248" s="343" t="s">
        <v>18</v>
      </c>
      <c r="C248" s="343" t="s">
        <v>195</v>
      </c>
      <c r="D248" s="343" t="s">
        <v>3</v>
      </c>
      <c r="E248" s="343">
        <v>280205</v>
      </c>
      <c r="F248" s="343">
        <v>1</v>
      </c>
      <c r="G248" s="344">
        <v>35</v>
      </c>
      <c r="H248" s="343">
        <v>8</v>
      </c>
      <c r="I248" s="343">
        <f t="shared" ref="I248:I269" si="34">G248*H248</f>
        <v>280</v>
      </c>
      <c r="J248" s="12"/>
      <c r="L248" s="344">
        <v>35</v>
      </c>
      <c r="M248" s="357">
        <f t="shared" ref="M248:M269" si="35">+L248/G248</f>
        <v>1</v>
      </c>
      <c r="N248" s="357"/>
      <c r="O248" s="357"/>
      <c r="R248" s="12"/>
    </row>
    <row r="249" spans="1:18" x14ac:dyDescent="0.3">
      <c r="A249" s="343" t="s">
        <v>18</v>
      </c>
      <c r="B249" s="343" t="s">
        <v>18</v>
      </c>
      <c r="C249" s="343" t="s">
        <v>197</v>
      </c>
      <c r="D249" s="343" t="s">
        <v>3</v>
      </c>
      <c r="E249" s="343">
        <v>280205</v>
      </c>
      <c r="F249" s="343">
        <v>1</v>
      </c>
      <c r="G249" s="344">
        <v>30</v>
      </c>
      <c r="H249" s="343">
        <v>600</v>
      </c>
      <c r="I249" s="343">
        <f t="shared" si="34"/>
        <v>18000</v>
      </c>
      <c r="L249" s="344">
        <v>29.41</v>
      </c>
      <c r="M249" s="357">
        <f t="shared" si="35"/>
        <v>0.98033333333333339</v>
      </c>
      <c r="N249" s="357"/>
      <c r="O249" s="357"/>
    </row>
    <row r="250" spans="1:18" x14ac:dyDescent="0.3">
      <c r="A250" s="343" t="s">
        <v>18</v>
      </c>
      <c r="B250" s="343" t="s">
        <v>18</v>
      </c>
      <c r="C250" s="343" t="s">
        <v>198</v>
      </c>
      <c r="D250" s="343" t="s">
        <v>3</v>
      </c>
      <c r="E250" s="343">
        <v>280205</v>
      </c>
      <c r="F250" s="343">
        <v>1</v>
      </c>
      <c r="G250" s="344">
        <v>33</v>
      </c>
      <c r="H250" s="343">
        <v>15</v>
      </c>
      <c r="I250" s="343">
        <f t="shared" si="34"/>
        <v>495</v>
      </c>
      <c r="J250" s="12"/>
      <c r="L250" s="344">
        <v>27.54</v>
      </c>
      <c r="M250" s="357">
        <f t="shared" si="35"/>
        <v>0.83454545454545448</v>
      </c>
      <c r="N250" s="357"/>
      <c r="O250" s="357"/>
      <c r="R250" s="12"/>
    </row>
    <row r="251" spans="1:18" x14ac:dyDescent="0.3">
      <c r="A251" s="343" t="s">
        <v>18</v>
      </c>
      <c r="B251" s="343" t="s">
        <v>18</v>
      </c>
      <c r="C251" s="343" t="s">
        <v>199</v>
      </c>
      <c r="D251" s="343" t="s">
        <v>3</v>
      </c>
      <c r="E251" s="343">
        <v>280205</v>
      </c>
      <c r="F251" s="343">
        <v>1</v>
      </c>
      <c r="G251" s="344">
        <v>33</v>
      </c>
      <c r="H251" s="343">
        <v>55</v>
      </c>
      <c r="I251" s="343">
        <f t="shared" si="34"/>
        <v>1815</v>
      </c>
      <c r="J251" s="344"/>
      <c r="L251" s="344">
        <v>28</v>
      </c>
      <c r="M251" s="357">
        <f t="shared" si="35"/>
        <v>0.84848484848484851</v>
      </c>
      <c r="N251" s="357"/>
      <c r="O251" s="357"/>
      <c r="R251" s="12"/>
    </row>
    <row r="252" spans="1:18" x14ac:dyDescent="0.3">
      <c r="A252" s="343" t="s">
        <v>18</v>
      </c>
      <c r="B252" s="343" t="s">
        <v>18</v>
      </c>
      <c r="C252" s="343" t="s">
        <v>200</v>
      </c>
      <c r="D252" s="343" t="s">
        <v>3</v>
      </c>
      <c r="E252" s="343">
        <v>280205</v>
      </c>
      <c r="F252" s="343">
        <v>1</v>
      </c>
      <c r="G252" s="344">
        <v>40</v>
      </c>
      <c r="H252" s="343">
        <v>200</v>
      </c>
      <c r="I252" s="343">
        <f t="shared" si="34"/>
        <v>8000</v>
      </c>
      <c r="J252" s="12"/>
      <c r="L252" s="344">
        <v>34</v>
      </c>
      <c r="M252" s="357">
        <f t="shared" si="35"/>
        <v>0.85</v>
      </c>
      <c r="N252" s="357"/>
      <c r="O252" s="357"/>
      <c r="R252" s="12"/>
    </row>
    <row r="253" spans="1:18" x14ac:dyDescent="0.3">
      <c r="A253" s="343" t="s">
        <v>18</v>
      </c>
      <c r="B253" s="343" t="s">
        <v>18</v>
      </c>
      <c r="C253" s="343" t="s">
        <v>201</v>
      </c>
      <c r="D253" s="343" t="s">
        <v>3</v>
      </c>
      <c r="E253" s="343">
        <v>280205</v>
      </c>
      <c r="F253" s="343">
        <v>1</v>
      </c>
      <c r="G253" s="344">
        <v>30</v>
      </c>
      <c r="H253" s="343">
        <v>360</v>
      </c>
      <c r="I253" s="343">
        <f t="shared" si="34"/>
        <v>10800</v>
      </c>
      <c r="L253" s="344">
        <v>28</v>
      </c>
      <c r="M253" s="357">
        <f t="shared" si="35"/>
        <v>0.93333333333333335</v>
      </c>
      <c r="N253" s="357"/>
      <c r="O253" s="357"/>
    </row>
    <row r="254" spans="1:18" x14ac:dyDescent="0.3">
      <c r="A254" s="343" t="s">
        <v>18</v>
      </c>
      <c r="B254" s="343" t="s">
        <v>18</v>
      </c>
      <c r="C254" s="343" t="s">
        <v>202</v>
      </c>
      <c r="D254" s="343" t="s">
        <v>3</v>
      </c>
      <c r="E254" s="343">
        <v>280205</v>
      </c>
      <c r="F254" s="343">
        <v>1</v>
      </c>
      <c r="G254" s="344">
        <v>34</v>
      </c>
      <c r="H254" s="343">
        <v>170</v>
      </c>
      <c r="I254" s="343">
        <f t="shared" si="34"/>
        <v>5780</v>
      </c>
      <c r="J254" s="12"/>
      <c r="L254" s="344">
        <v>35</v>
      </c>
      <c r="M254" s="357">
        <f t="shared" si="35"/>
        <v>1.0294117647058822</v>
      </c>
      <c r="N254" s="357"/>
      <c r="O254" s="357"/>
      <c r="R254" s="12"/>
    </row>
    <row r="255" spans="1:18" x14ac:dyDescent="0.3">
      <c r="A255" s="343" t="s">
        <v>18</v>
      </c>
      <c r="B255" s="343" t="s">
        <v>18</v>
      </c>
      <c r="C255" s="343" t="s">
        <v>203</v>
      </c>
      <c r="D255" s="343" t="s">
        <v>3</v>
      </c>
      <c r="E255" s="343">
        <v>280205</v>
      </c>
      <c r="F255" s="343">
        <v>1</v>
      </c>
      <c r="G255" s="344">
        <v>35.5</v>
      </c>
      <c r="H255" s="343">
        <v>480</v>
      </c>
      <c r="I255" s="343">
        <f t="shared" si="34"/>
        <v>17040</v>
      </c>
      <c r="J255" s="12"/>
      <c r="L255" s="344">
        <v>35</v>
      </c>
      <c r="M255" s="357">
        <f t="shared" si="35"/>
        <v>0.9859154929577465</v>
      </c>
      <c r="N255" s="357"/>
      <c r="O255" s="357"/>
      <c r="R255" s="12"/>
    </row>
    <row r="256" spans="1:18" x14ac:dyDescent="0.3">
      <c r="A256" s="343" t="s">
        <v>18</v>
      </c>
      <c r="B256" s="343" t="s">
        <v>18</v>
      </c>
      <c r="C256" s="343" t="s">
        <v>205</v>
      </c>
      <c r="D256" s="343" t="s">
        <v>3</v>
      </c>
      <c r="E256" s="343">
        <v>280205</v>
      </c>
      <c r="F256" s="343">
        <v>1</v>
      </c>
      <c r="G256" s="344">
        <v>35</v>
      </c>
      <c r="H256" s="343">
        <v>1000</v>
      </c>
      <c r="I256" s="343">
        <f t="shared" si="34"/>
        <v>35000</v>
      </c>
      <c r="L256" s="344">
        <v>30</v>
      </c>
      <c r="M256" s="357">
        <f t="shared" si="35"/>
        <v>0.8571428571428571</v>
      </c>
      <c r="N256" s="357"/>
      <c r="O256" s="357"/>
    </row>
    <row r="257" spans="1:18" x14ac:dyDescent="0.3">
      <c r="A257" s="343" t="s">
        <v>18</v>
      </c>
      <c r="B257" s="343" t="s">
        <v>18</v>
      </c>
      <c r="C257" s="343" t="s">
        <v>206</v>
      </c>
      <c r="D257" s="343" t="s">
        <v>3</v>
      </c>
      <c r="E257" s="343">
        <v>280205</v>
      </c>
      <c r="F257" s="343">
        <v>1</v>
      </c>
      <c r="G257" s="344">
        <v>36</v>
      </c>
      <c r="H257" s="343">
        <v>670</v>
      </c>
      <c r="I257" s="343">
        <f t="shared" si="34"/>
        <v>24120</v>
      </c>
      <c r="J257" s="12"/>
      <c r="L257" s="344">
        <v>28</v>
      </c>
      <c r="M257" s="357">
        <f t="shared" si="35"/>
        <v>0.77777777777777779</v>
      </c>
      <c r="N257" s="357"/>
      <c r="O257" s="357"/>
      <c r="R257" s="12"/>
    </row>
    <row r="258" spans="1:18" x14ac:dyDescent="0.3">
      <c r="A258" s="343" t="s">
        <v>18</v>
      </c>
      <c r="B258" s="343" t="s">
        <v>18</v>
      </c>
      <c r="C258" s="343" t="s">
        <v>207</v>
      </c>
      <c r="D258" s="343" t="s">
        <v>3</v>
      </c>
      <c r="E258" s="343">
        <v>280205</v>
      </c>
      <c r="F258" s="343">
        <v>1</v>
      </c>
      <c r="G258" s="344">
        <v>27.05</v>
      </c>
      <c r="H258" s="343">
        <v>19170</v>
      </c>
      <c r="I258" s="343">
        <f t="shared" si="34"/>
        <v>518548.5</v>
      </c>
      <c r="J258" s="12"/>
      <c r="L258" s="344">
        <v>29.41</v>
      </c>
      <c r="M258" s="357">
        <f t="shared" si="35"/>
        <v>1.0872458410351202</v>
      </c>
      <c r="N258" s="357"/>
      <c r="O258" s="357"/>
      <c r="R258" s="12"/>
    </row>
    <row r="259" spans="1:18" x14ac:dyDescent="0.3">
      <c r="A259" s="343" t="s">
        <v>18</v>
      </c>
      <c r="B259" s="343" t="s">
        <v>18</v>
      </c>
      <c r="C259" s="343" t="s">
        <v>208</v>
      </c>
      <c r="D259" s="343" t="s">
        <v>3</v>
      </c>
      <c r="E259" s="343">
        <v>280205</v>
      </c>
      <c r="F259" s="343">
        <v>1</v>
      </c>
      <c r="G259" s="344">
        <v>30</v>
      </c>
      <c r="H259" s="343">
        <v>1300</v>
      </c>
      <c r="I259" s="343">
        <f t="shared" si="34"/>
        <v>39000</v>
      </c>
      <c r="J259" s="12"/>
      <c r="L259" s="344">
        <v>32</v>
      </c>
      <c r="M259" s="357">
        <f t="shared" si="35"/>
        <v>1.0666666666666667</v>
      </c>
      <c r="N259" s="357"/>
      <c r="O259" s="357"/>
      <c r="R259" s="12"/>
    </row>
    <row r="260" spans="1:18" x14ac:dyDescent="0.3">
      <c r="A260" s="343" t="s">
        <v>18</v>
      </c>
      <c r="B260" s="343" t="s">
        <v>18</v>
      </c>
      <c r="C260" s="343" t="s">
        <v>209</v>
      </c>
      <c r="D260" s="343" t="s">
        <v>3</v>
      </c>
      <c r="E260" s="343">
        <v>280205</v>
      </c>
      <c r="F260" s="343">
        <v>1</v>
      </c>
      <c r="G260" s="344">
        <v>32</v>
      </c>
      <c r="H260" s="343">
        <v>190</v>
      </c>
      <c r="I260" s="343">
        <f t="shared" si="34"/>
        <v>6080</v>
      </c>
      <c r="J260" s="12"/>
      <c r="L260" s="344">
        <v>36</v>
      </c>
      <c r="M260" s="357">
        <f t="shared" si="35"/>
        <v>1.125</v>
      </c>
      <c r="N260" s="357"/>
      <c r="O260" s="357"/>
      <c r="R260" s="12"/>
    </row>
    <row r="261" spans="1:18" x14ac:dyDescent="0.3">
      <c r="A261" s="343" t="s">
        <v>18</v>
      </c>
      <c r="B261" s="343" t="s">
        <v>18</v>
      </c>
      <c r="C261" s="343" t="s">
        <v>215</v>
      </c>
      <c r="D261" s="343" t="s">
        <v>3</v>
      </c>
      <c r="E261" s="343">
        <v>280205</v>
      </c>
      <c r="F261" s="343">
        <v>1</v>
      </c>
      <c r="G261" s="344">
        <v>28</v>
      </c>
      <c r="H261" s="343">
        <v>360</v>
      </c>
      <c r="I261" s="343">
        <f t="shared" si="34"/>
        <v>10080</v>
      </c>
      <c r="J261" s="12"/>
      <c r="L261" s="344">
        <v>30</v>
      </c>
      <c r="M261" s="357">
        <f t="shared" si="35"/>
        <v>1.0714285714285714</v>
      </c>
      <c r="N261" s="357"/>
      <c r="O261" s="357"/>
      <c r="R261" s="12"/>
    </row>
    <row r="262" spans="1:18" x14ac:dyDescent="0.3">
      <c r="A262" s="343" t="s">
        <v>18</v>
      </c>
      <c r="B262" s="343" t="s">
        <v>18</v>
      </c>
      <c r="C262" s="343" t="s">
        <v>216</v>
      </c>
      <c r="D262" s="343" t="s">
        <v>3</v>
      </c>
      <c r="E262" s="343">
        <v>280205</v>
      </c>
      <c r="F262" s="343">
        <v>1</v>
      </c>
      <c r="G262" s="344">
        <v>26.95</v>
      </c>
      <c r="H262" s="343">
        <v>19</v>
      </c>
      <c r="I262" s="343">
        <f t="shared" si="34"/>
        <v>512.04999999999995</v>
      </c>
      <c r="J262" s="12"/>
      <c r="L262" s="344">
        <v>28.75</v>
      </c>
      <c r="M262" s="357">
        <f t="shared" si="35"/>
        <v>1.0667903525046383</v>
      </c>
      <c r="N262" s="357"/>
      <c r="O262" s="357"/>
      <c r="R262" s="12"/>
    </row>
    <row r="263" spans="1:18" x14ac:dyDescent="0.3">
      <c r="A263" s="343" t="s">
        <v>18</v>
      </c>
      <c r="B263" s="343" t="s">
        <v>18</v>
      </c>
      <c r="C263" s="343" t="s">
        <v>210</v>
      </c>
      <c r="D263" s="343" t="s">
        <v>3</v>
      </c>
      <c r="E263" s="343">
        <v>280205</v>
      </c>
      <c r="F263" s="343">
        <v>1</v>
      </c>
      <c r="G263" s="344">
        <v>26</v>
      </c>
      <c r="H263" s="343">
        <v>360</v>
      </c>
      <c r="I263" s="343">
        <f t="shared" si="34"/>
        <v>9360</v>
      </c>
      <c r="J263" s="8"/>
      <c r="K263" s="8"/>
      <c r="L263" s="344">
        <v>27.5</v>
      </c>
      <c r="M263" s="357">
        <f t="shared" si="35"/>
        <v>1.0576923076923077</v>
      </c>
      <c r="N263" s="357"/>
      <c r="O263" s="357"/>
      <c r="P263" s="8"/>
    </row>
    <row r="264" spans="1:18" x14ac:dyDescent="0.3">
      <c r="A264" s="343" t="s">
        <v>18</v>
      </c>
      <c r="B264" s="343" t="s">
        <v>18</v>
      </c>
      <c r="C264" s="343" t="s">
        <v>217</v>
      </c>
      <c r="D264" s="343" t="s">
        <v>3</v>
      </c>
      <c r="E264" s="343">
        <v>280205</v>
      </c>
      <c r="F264" s="343">
        <v>1</v>
      </c>
      <c r="G264" s="344">
        <v>27.5</v>
      </c>
      <c r="H264" s="343">
        <v>8</v>
      </c>
      <c r="I264" s="343">
        <f t="shared" si="34"/>
        <v>220</v>
      </c>
      <c r="L264" s="344">
        <v>27.5</v>
      </c>
      <c r="M264" s="357">
        <f t="shared" si="35"/>
        <v>1</v>
      </c>
      <c r="N264" s="357"/>
      <c r="O264" s="357"/>
    </row>
    <row r="265" spans="1:18" x14ac:dyDescent="0.3">
      <c r="A265" s="343" t="s">
        <v>18</v>
      </c>
      <c r="B265" s="343" t="s">
        <v>18</v>
      </c>
      <c r="C265" s="343" t="s">
        <v>211</v>
      </c>
      <c r="D265" s="343" t="s">
        <v>3</v>
      </c>
      <c r="E265" s="343">
        <v>280205</v>
      </c>
      <c r="F265" s="343">
        <v>1</v>
      </c>
      <c r="G265" s="344">
        <v>30</v>
      </c>
      <c r="H265" s="343">
        <v>360</v>
      </c>
      <c r="I265" s="343">
        <f t="shared" si="34"/>
        <v>10800</v>
      </c>
      <c r="J265" s="12"/>
      <c r="L265" s="344">
        <v>34</v>
      </c>
      <c r="M265" s="357">
        <f t="shared" si="35"/>
        <v>1.1333333333333333</v>
      </c>
      <c r="N265" s="357"/>
      <c r="O265" s="357"/>
      <c r="R265" s="12"/>
    </row>
    <row r="266" spans="1:18" x14ac:dyDescent="0.3">
      <c r="A266" s="343" t="s">
        <v>18</v>
      </c>
      <c r="B266" s="343" t="s">
        <v>18</v>
      </c>
      <c r="C266" s="343" t="s">
        <v>218</v>
      </c>
      <c r="D266" s="343" t="s">
        <v>3</v>
      </c>
      <c r="E266" s="343">
        <v>280205</v>
      </c>
      <c r="F266" s="343">
        <v>1</v>
      </c>
      <c r="G266" s="344">
        <v>28.95</v>
      </c>
      <c r="H266" s="343">
        <v>60</v>
      </c>
      <c r="I266" s="343">
        <f t="shared" si="34"/>
        <v>1737</v>
      </c>
      <c r="J266" s="12"/>
      <c r="L266" s="344">
        <v>28.75</v>
      </c>
      <c r="M266" s="357">
        <f t="shared" si="35"/>
        <v>0.99309153713298792</v>
      </c>
      <c r="N266" s="357"/>
      <c r="O266" s="357"/>
      <c r="R266" s="12"/>
    </row>
    <row r="267" spans="1:18" x14ac:dyDescent="0.3">
      <c r="A267" s="343" t="s">
        <v>18</v>
      </c>
      <c r="B267" s="343" t="s">
        <v>18</v>
      </c>
      <c r="C267" s="343" t="s">
        <v>219</v>
      </c>
      <c r="D267" s="343" t="s">
        <v>3</v>
      </c>
      <c r="E267" s="343">
        <v>280205</v>
      </c>
      <c r="F267" s="343">
        <v>1</v>
      </c>
      <c r="G267" s="344">
        <v>33.29</v>
      </c>
      <c r="H267" s="343">
        <v>200</v>
      </c>
      <c r="I267" s="343">
        <f t="shared" si="34"/>
        <v>6658</v>
      </c>
      <c r="J267" s="12"/>
      <c r="L267" s="344">
        <v>33.29</v>
      </c>
      <c r="M267" s="357">
        <f t="shared" si="35"/>
        <v>1</v>
      </c>
      <c r="N267" s="357"/>
      <c r="O267" s="357"/>
      <c r="R267" s="12"/>
    </row>
    <row r="268" spans="1:18" x14ac:dyDescent="0.3">
      <c r="A268" s="343" t="s">
        <v>18</v>
      </c>
      <c r="B268" s="343" t="s">
        <v>18</v>
      </c>
      <c r="C268" s="343" t="s">
        <v>212</v>
      </c>
      <c r="D268" s="343" t="s">
        <v>3</v>
      </c>
      <c r="E268" s="343">
        <v>280205</v>
      </c>
      <c r="F268" s="343">
        <v>1</v>
      </c>
      <c r="G268" s="344">
        <v>27.49</v>
      </c>
      <c r="H268" s="343">
        <v>168</v>
      </c>
      <c r="I268" s="343">
        <f t="shared" si="34"/>
        <v>4618.32</v>
      </c>
      <c r="J268" s="12"/>
      <c r="L268" s="344">
        <v>25</v>
      </c>
      <c r="M268" s="357">
        <f t="shared" si="35"/>
        <v>0.90942160785740278</v>
      </c>
      <c r="N268" s="357"/>
      <c r="O268" s="357"/>
      <c r="R268" s="12"/>
    </row>
    <row r="269" spans="1:18" x14ac:dyDescent="0.3">
      <c r="A269" s="343" t="s">
        <v>18</v>
      </c>
      <c r="B269" s="343" t="s">
        <v>18</v>
      </c>
      <c r="C269" s="343" t="s">
        <v>213</v>
      </c>
      <c r="D269" s="343" t="s">
        <v>3</v>
      </c>
      <c r="E269" s="343">
        <v>280205</v>
      </c>
      <c r="F269" s="343">
        <v>1</v>
      </c>
      <c r="G269" s="344">
        <v>32</v>
      </c>
      <c r="H269" s="343">
        <v>80</v>
      </c>
      <c r="I269" s="343">
        <f t="shared" si="34"/>
        <v>2560</v>
      </c>
      <c r="J269" s="12"/>
      <c r="L269" s="344">
        <v>35</v>
      </c>
      <c r="M269" s="357">
        <f t="shared" si="35"/>
        <v>1.09375</v>
      </c>
      <c r="N269" s="357"/>
      <c r="O269" s="357"/>
      <c r="R269" s="12"/>
    </row>
    <row r="270" spans="1:18" x14ac:dyDescent="0.3">
      <c r="G270" s="344"/>
      <c r="J270" s="12"/>
      <c r="L270" s="344"/>
      <c r="M270" s="357"/>
      <c r="N270" s="357"/>
      <c r="O270" s="357"/>
      <c r="R270" s="12"/>
    </row>
    <row r="271" spans="1:18" x14ac:dyDescent="0.3">
      <c r="B271" s="8"/>
      <c r="C271" s="15" t="s">
        <v>68</v>
      </c>
      <c r="D271" s="35"/>
      <c r="E271" s="26"/>
      <c r="F271" s="26"/>
      <c r="G271" s="12">
        <f>GEOMEAN(G272:G272)</f>
        <v>31.95</v>
      </c>
      <c r="H271" s="12">
        <f>SUM(H272:H272)</f>
        <v>169</v>
      </c>
      <c r="I271" s="12">
        <f>G271*H271</f>
        <v>5399.55</v>
      </c>
      <c r="J271" s="12">
        <f>(I271/($I$201)*100)</f>
        <v>0.32287586248001354</v>
      </c>
      <c r="L271" s="40">
        <f>GEOMEAN(L272:L272)</f>
        <v>31.95</v>
      </c>
      <c r="M271" s="356">
        <f>GEOMEAN(M272)</f>
        <v>1</v>
      </c>
      <c r="N271" s="356">
        <f>+M271*I271</f>
        <v>5399.55</v>
      </c>
      <c r="O271" s="356">
        <f>+N271/I271*100</f>
        <v>100</v>
      </c>
      <c r="R271" s="12">
        <f>(L271/$G$224)*100</f>
        <v>89.816280968491114</v>
      </c>
    </row>
    <row r="272" spans="1:18" x14ac:dyDescent="0.3">
      <c r="A272" s="343" t="s">
        <v>18</v>
      </c>
      <c r="B272" s="343" t="s">
        <v>18</v>
      </c>
      <c r="C272" s="343" t="s">
        <v>216</v>
      </c>
      <c r="D272" s="343" t="s">
        <v>3</v>
      </c>
      <c r="E272" s="343">
        <v>280205</v>
      </c>
      <c r="F272" s="343">
        <v>4</v>
      </c>
      <c r="G272" s="344">
        <v>31.95</v>
      </c>
      <c r="H272" s="343">
        <v>169</v>
      </c>
      <c r="I272" s="343">
        <f t="shared" ref="I272" si="36">G272*H272</f>
        <v>5399.55</v>
      </c>
      <c r="J272" s="12"/>
      <c r="L272" s="344">
        <v>31.95</v>
      </c>
      <c r="M272" s="357">
        <f t="shared" ref="M272" si="37">+L272/G272</f>
        <v>1</v>
      </c>
      <c r="N272" s="357"/>
      <c r="O272" s="357"/>
      <c r="R272" s="12"/>
    </row>
    <row r="273" spans="1:18" x14ac:dyDescent="0.3">
      <c r="B273" s="8"/>
      <c r="J273" s="12"/>
      <c r="R273" s="12"/>
    </row>
    <row r="274" spans="1:18" x14ac:dyDescent="0.3">
      <c r="B274" s="8"/>
      <c r="C274" s="15" t="s">
        <v>69</v>
      </c>
      <c r="D274" s="35"/>
      <c r="E274" s="26"/>
      <c r="F274" s="26"/>
      <c r="G274" s="12">
        <f>GEOMEAN(G275:G277)</f>
        <v>4.2346621299646285</v>
      </c>
      <c r="H274" s="12">
        <f>SUM(H275:H277)</f>
        <v>234</v>
      </c>
      <c r="I274" s="12">
        <f>G274*H274</f>
        <v>990.91093841172312</v>
      </c>
      <c r="J274" s="12">
        <f>(I274/($I$201)*100)</f>
        <v>5.9253312568744547E-2</v>
      </c>
      <c r="L274" s="40">
        <f>GEOMEAN(L275:L277)</f>
        <v>4.2346621299646285</v>
      </c>
      <c r="M274" s="356">
        <f>GEOMEAN(M275:M277)</f>
        <v>1</v>
      </c>
      <c r="N274" s="356">
        <f>+M274*I274</f>
        <v>990.91093841172312</v>
      </c>
      <c r="O274" s="356">
        <f>+N274/I274*100</f>
        <v>100</v>
      </c>
      <c r="R274" s="12">
        <f>(L274/$G$224)*100</f>
        <v>11.904275545274871</v>
      </c>
    </row>
    <row r="275" spans="1:18" x14ac:dyDescent="0.3">
      <c r="A275" s="343" t="s">
        <v>18</v>
      </c>
      <c r="B275" s="343" t="s">
        <v>18</v>
      </c>
      <c r="C275" s="343" t="s">
        <v>195</v>
      </c>
      <c r="D275" s="343" t="s">
        <v>3</v>
      </c>
      <c r="E275" s="343">
        <v>280205</v>
      </c>
      <c r="F275" s="343">
        <v>16</v>
      </c>
      <c r="G275" s="344">
        <v>4.5</v>
      </c>
      <c r="H275" s="343">
        <v>24</v>
      </c>
      <c r="I275" s="343">
        <f t="shared" ref="I275:I277" si="38">G275*H275</f>
        <v>108</v>
      </c>
      <c r="J275" s="12"/>
      <c r="L275" s="344">
        <v>4.5</v>
      </c>
      <c r="M275" s="357">
        <f t="shared" ref="M275:M277" si="39">+L275/G275</f>
        <v>1</v>
      </c>
      <c r="N275" s="357"/>
      <c r="O275" s="357"/>
      <c r="R275" s="12"/>
    </row>
    <row r="276" spans="1:18" x14ac:dyDescent="0.3">
      <c r="A276" s="343" t="s">
        <v>18</v>
      </c>
      <c r="B276" s="343" t="s">
        <v>18</v>
      </c>
      <c r="C276" s="343" t="s">
        <v>208</v>
      </c>
      <c r="D276" s="343" t="s">
        <v>3</v>
      </c>
      <c r="E276" s="343">
        <v>280205</v>
      </c>
      <c r="F276" s="343">
        <v>16</v>
      </c>
      <c r="G276" s="344">
        <v>3.75</v>
      </c>
      <c r="H276" s="343">
        <v>180</v>
      </c>
      <c r="I276" s="343">
        <f t="shared" si="38"/>
        <v>675</v>
      </c>
      <c r="J276" s="12"/>
      <c r="L276" s="344">
        <v>3.75</v>
      </c>
      <c r="M276" s="357">
        <f t="shared" si="39"/>
        <v>1</v>
      </c>
      <c r="N276" s="357"/>
      <c r="O276" s="357"/>
      <c r="R276" s="12"/>
    </row>
    <row r="277" spans="1:18" x14ac:dyDescent="0.3">
      <c r="A277" s="343" t="s">
        <v>18</v>
      </c>
      <c r="B277" s="343" t="s">
        <v>18</v>
      </c>
      <c r="C277" s="343" t="s">
        <v>216</v>
      </c>
      <c r="D277" s="343" t="s">
        <v>3</v>
      </c>
      <c r="E277" s="343">
        <v>280205</v>
      </c>
      <c r="F277" s="343">
        <v>16</v>
      </c>
      <c r="G277" s="344">
        <v>4.5</v>
      </c>
      <c r="H277" s="343">
        <v>30</v>
      </c>
      <c r="I277" s="343">
        <f t="shared" si="38"/>
        <v>135</v>
      </c>
      <c r="J277" s="12"/>
      <c r="L277" s="344">
        <v>4.5</v>
      </c>
      <c r="M277" s="357">
        <f t="shared" si="39"/>
        <v>1</v>
      </c>
      <c r="N277" s="357"/>
      <c r="O277" s="357"/>
      <c r="R277" s="12"/>
    </row>
    <row r="278" spans="1:18" x14ac:dyDescent="0.3">
      <c r="B278" s="8"/>
      <c r="J278" s="12"/>
      <c r="R278" s="12"/>
    </row>
    <row r="279" spans="1:18" x14ac:dyDescent="0.3">
      <c r="B279" s="8"/>
      <c r="J279" s="12"/>
      <c r="R279" s="12"/>
    </row>
    <row r="280" spans="1:18" x14ac:dyDescent="0.3">
      <c r="B280" s="8"/>
      <c r="C280" s="15" t="s">
        <v>70</v>
      </c>
      <c r="D280" s="35"/>
      <c r="E280" s="26"/>
      <c r="F280" s="26"/>
      <c r="G280" s="12">
        <f>GEOMEAN(G281:G282)</f>
        <v>3.3241540277189321</v>
      </c>
      <c r="H280" s="12">
        <f>SUM(H281:H282)</f>
        <v>21</v>
      </c>
      <c r="I280" s="12">
        <f>G280*H280</f>
        <v>69.807234582097578</v>
      </c>
      <c r="J280" s="12">
        <f>(I280/($I$201)*100)</f>
        <v>4.1742499047215751E-3</v>
      </c>
      <c r="L280" s="40">
        <f>GEOMEAN(L281:L282)</f>
        <v>3.3241540277189321</v>
      </c>
      <c r="M280" s="356">
        <f>GEOMEAN(M281:M282)</f>
        <v>1</v>
      </c>
      <c r="N280" s="356">
        <f>+M280*I280</f>
        <v>69.807234582097578</v>
      </c>
      <c r="O280" s="356">
        <f>+N280/I280*100</f>
        <v>100</v>
      </c>
      <c r="R280" s="12">
        <f>(L280/$G$224)*100</f>
        <v>9.3446995973754312</v>
      </c>
    </row>
    <row r="281" spans="1:18" x14ac:dyDescent="0.3">
      <c r="A281" s="343" t="s">
        <v>18</v>
      </c>
      <c r="B281" s="343" t="s">
        <v>18</v>
      </c>
      <c r="C281" s="343" t="s">
        <v>202</v>
      </c>
      <c r="D281" s="343" t="s">
        <v>3</v>
      </c>
      <c r="E281" s="343">
        <v>280205</v>
      </c>
      <c r="F281" s="343">
        <v>16</v>
      </c>
      <c r="G281" s="344">
        <v>3.4</v>
      </c>
      <c r="H281" s="343">
        <v>9</v>
      </c>
      <c r="I281" s="343">
        <f t="shared" ref="I281:I282" si="40">G281*H281</f>
        <v>30.599999999999998</v>
      </c>
      <c r="J281" s="12"/>
      <c r="L281" s="344">
        <v>3.4</v>
      </c>
      <c r="M281" s="357">
        <f t="shared" ref="M281:M282" si="41">+L281/G281</f>
        <v>1</v>
      </c>
      <c r="N281" s="357"/>
      <c r="O281" s="357"/>
      <c r="R281" s="12"/>
    </row>
    <row r="282" spans="1:18" x14ac:dyDescent="0.3">
      <c r="A282" s="343" t="s">
        <v>18</v>
      </c>
      <c r="B282" s="343" t="s">
        <v>18</v>
      </c>
      <c r="C282" s="343" t="s">
        <v>217</v>
      </c>
      <c r="D282" s="343" t="s">
        <v>3</v>
      </c>
      <c r="E282" s="343">
        <v>280205</v>
      </c>
      <c r="F282" s="343">
        <v>16</v>
      </c>
      <c r="G282" s="344">
        <v>3.25</v>
      </c>
      <c r="H282" s="343">
        <v>12</v>
      </c>
      <c r="I282" s="343">
        <f t="shared" si="40"/>
        <v>39</v>
      </c>
      <c r="J282" s="12"/>
      <c r="L282" s="344">
        <v>3.25</v>
      </c>
      <c r="M282" s="357">
        <f t="shared" si="41"/>
        <v>1</v>
      </c>
      <c r="N282" s="357"/>
      <c r="O282" s="357"/>
      <c r="R282" s="12"/>
    </row>
    <row r="283" spans="1:18" x14ac:dyDescent="0.3">
      <c r="B283" s="8"/>
      <c r="J283" s="12"/>
      <c r="R283" s="12"/>
    </row>
    <row r="284" spans="1:18" x14ac:dyDescent="0.3">
      <c r="B284" s="8"/>
      <c r="C284" s="24"/>
      <c r="D284" s="31"/>
      <c r="E284" s="8"/>
      <c r="F284" s="8"/>
      <c r="G284" s="12"/>
      <c r="H284" s="12"/>
      <c r="I284" s="12"/>
      <c r="J284" s="12"/>
      <c r="L284" s="12"/>
      <c r="M284" s="356"/>
      <c r="N284" s="356"/>
      <c r="O284" s="356"/>
      <c r="R284" s="12"/>
    </row>
    <row r="285" spans="1:18" x14ac:dyDescent="0.3">
      <c r="C285" s="34" t="s">
        <v>71</v>
      </c>
      <c r="D285" s="31"/>
      <c r="G285" s="22">
        <f>GEOMEAN(G288:G290,G294:G301)</f>
        <v>1.0849162422628589</v>
      </c>
      <c r="H285" s="22">
        <f>H287+H293</f>
        <v>78881</v>
      </c>
      <c r="I285" s="22">
        <f>I287+I293</f>
        <v>165509.62675162352</v>
      </c>
      <c r="J285" s="22">
        <v>100</v>
      </c>
      <c r="K285" s="44"/>
      <c r="L285" s="22">
        <f>GEOMEAN(L288:L290,L294:L301)</f>
        <v>0.72387587187468316</v>
      </c>
      <c r="M285" s="356"/>
      <c r="N285" s="356"/>
      <c r="O285" s="356"/>
      <c r="P285" s="44"/>
      <c r="Q285" s="44"/>
      <c r="R285" s="22">
        <f>((R287*$J$287)+(R293*$J$293))/$J$105</f>
        <v>2.3127487717564361</v>
      </c>
    </row>
    <row r="286" spans="1:18" x14ac:dyDescent="0.3">
      <c r="D286" s="31"/>
    </row>
    <row r="287" spans="1:18" x14ac:dyDescent="0.3">
      <c r="C287" s="16" t="s">
        <v>55</v>
      </c>
      <c r="D287" s="31"/>
      <c r="G287" s="12">
        <f>GEOMEAN(G288:G290)</f>
        <v>3.9636816592115527</v>
      </c>
      <c r="H287" s="12">
        <f>SUM(H288:H290)</f>
        <v>34240</v>
      </c>
      <c r="I287" s="12">
        <f>G287*H287</f>
        <v>135716.46001140357</v>
      </c>
      <c r="J287" s="12">
        <f>(I287/($I$285)*100)</f>
        <v>81.999133630498804</v>
      </c>
      <c r="L287" s="40">
        <f>GEOMEAN(L288:L290)</f>
        <v>0.85394932668485046</v>
      </c>
      <c r="M287" s="356">
        <f>GEOMEAN(M288:M290)</f>
        <v>0.21544346900318836</v>
      </c>
      <c r="N287" s="356">
        <f>+M287*I287</f>
        <v>29239.224945689279</v>
      </c>
      <c r="O287" s="356">
        <f>+N287/I287*100</f>
        <v>21.544346900318835</v>
      </c>
      <c r="R287" s="12">
        <f>(L287/$G$224)*100</f>
        <v>2.4005806778835788</v>
      </c>
    </row>
    <row r="288" spans="1:18" x14ac:dyDescent="0.3">
      <c r="A288" s="343" t="s">
        <v>18</v>
      </c>
      <c r="B288" s="343" t="s">
        <v>18</v>
      </c>
      <c r="C288" s="343" t="s">
        <v>206</v>
      </c>
      <c r="D288" s="343" t="s">
        <v>3</v>
      </c>
      <c r="E288" s="343">
        <v>21220</v>
      </c>
      <c r="F288" s="343">
        <v>7</v>
      </c>
      <c r="G288" s="344">
        <v>0.95</v>
      </c>
      <c r="H288" s="343">
        <v>18000</v>
      </c>
      <c r="I288" s="343">
        <f t="shared" ref="I288:I290" si="42">G288*H288</f>
        <v>17100</v>
      </c>
      <c r="J288" s="12"/>
      <c r="L288" s="344">
        <v>0.95</v>
      </c>
      <c r="M288" s="357">
        <f t="shared" ref="M288:M290" si="43">+L288/G288</f>
        <v>1</v>
      </c>
      <c r="N288" s="357"/>
      <c r="O288" s="357"/>
      <c r="R288" s="12"/>
    </row>
    <row r="289" spans="1:18" x14ac:dyDescent="0.3">
      <c r="A289" s="343" t="s">
        <v>18</v>
      </c>
      <c r="B289" s="343" t="s">
        <v>18</v>
      </c>
      <c r="C289" s="343" t="s">
        <v>207</v>
      </c>
      <c r="D289" s="343" t="s">
        <v>3</v>
      </c>
      <c r="E289" s="343">
        <v>21220</v>
      </c>
      <c r="F289" s="343">
        <v>7</v>
      </c>
      <c r="G289" s="344">
        <v>69</v>
      </c>
      <c r="H289" s="343">
        <v>14400</v>
      </c>
      <c r="I289" s="343">
        <f t="shared" si="42"/>
        <v>993600</v>
      </c>
      <c r="J289" s="12"/>
      <c r="L289" s="344">
        <v>0.69</v>
      </c>
      <c r="M289" s="357">
        <f t="shared" si="43"/>
        <v>9.9999999999999985E-3</v>
      </c>
      <c r="N289" s="357"/>
      <c r="O289" s="357"/>
      <c r="R289" s="12"/>
    </row>
    <row r="290" spans="1:18" x14ac:dyDescent="0.3">
      <c r="A290" s="343" t="s">
        <v>18</v>
      </c>
      <c r="B290" s="343" t="s">
        <v>18</v>
      </c>
      <c r="C290" s="343" t="s">
        <v>219</v>
      </c>
      <c r="D290" s="343" t="s">
        <v>3</v>
      </c>
      <c r="E290" s="343">
        <v>21220</v>
      </c>
      <c r="F290" s="343">
        <v>7</v>
      </c>
      <c r="G290" s="344">
        <v>0.95</v>
      </c>
      <c r="H290" s="343">
        <v>1840</v>
      </c>
      <c r="I290" s="343">
        <f t="shared" si="42"/>
        <v>1748</v>
      </c>
      <c r="J290" s="12"/>
      <c r="L290" s="344">
        <v>0.95</v>
      </c>
      <c r="M290" s="357">
        <f t="shared" si="43"/>
        <v>1</v>
      </c>
      <c r="N290" s="357"/>
      <c r="O290" s="357"/>
      <c r="R290" s="12"/>
    </row>
    <row r="291" spans="1:18" x14ac:dyDescent="0.3">
      <c r="D291" s="31"/>
    </row>
    <row r="292" spans="1:18" x14ac:dyDescent="0.3">
      <c r="D292" s="31"/>
    </row>
    <row r="293" spans="1:18" x14ac:dyDescent="0.3">
      <c r="C293" s="16" t="s">
        <v>75</v>
      </c>
      <c r="D293" s="31"/>
      <c r="G293" s="12">
        <f>GEOMEAN(G294:G301)</f>
        <v>0.66739469860038836</v>
      </c>
      <c r="H293" s="12">
        <f>SUM(H294:H301)</f>
        <v>44641</v>
      </c>
      <c r="I293" s="12">
        <f>G293*H293</f>
        <v>29793.166740219938</v>
      </c>
      <c r="J293" s="12">
        <f>(I293/($I$285)*100)</f>
        <v>18.000866369501185</v>
      </c>
      <c r="L293" s="40">
        <f>GEOMEAN(L294:L301)</f>
        <v>0.68037931437228261</v>
      </c>
      <c r="M293" s="356">
        <f>GEOMEAN(M294:M301)</f>
        <v>1.0194556771264809</v>
      </c>
      <c r="N293" s="356">
        <f>+M293*I293</f>
        <v>30372.812972893065</v>
      </c>
      <c r="O293" s="356">
        <f>+N293/I293*100</f>
        <v>101.94556771264809</v>
      </c>
      <c r="R293" s="12">
        <f>(L293/$G$224)*100</f>
        <v>1.9126491287890544</v>
      </c>
    </row>
    <row r="294" spans="1:18" x14ac:dyDescent="0.3">
      <c r="A294" s="343" t="s">
        <v>18</v>
      </c>
      <c r="B294" s="343" t="s">
        <v>18</v>
      </c>
      <c r="C294" s="343" t="s">
        <v>197</v>
      </c>
      <c r="D294" s="343" t="s">
        <v>3</v>
      </c>
      <c r="E294" s="343">
        <v>21220</v>
      </c>
      <c r="F294" s="343">
        <v>7</v>
      </c>
      <c r="G294" s="344">
        <v>0.65</v>
      </c>
      <c r="H294" s="343">
        <v>1000</v>
      </c>
      <c r="I294" s="343">
        <f t="shared" ref="I294:I301" si="44">G294*H294</f>
        <v>650</v>
      </c>
      <c r="L294" s="344">
        <v>0.65</v>
      </c>
      <c r="M294" s="357">
        <f t="shared" ref="M294:M301" si="45">+L294/G294</f>
        <v>1</v>
      </c>
      <c r="N294" s="357"/>
      <c r="O294" s="357"/>
    </row>
    <row r="295" spans="1:18" x14ac:dyDescent="0.3">
      <c r="A295" s="343" t="s">
        <v>18</v>
      </c>
      <c r="B295" s="343" t="s">
        <v>18</v>
      </c>
      <c r="C295" s="343" t="s">
        <v>200</v>
      </c>
      <c r="D295" s="343" t="s">
        <v>3</v>
      </c>
      <c r="E295" s="343">
        <v>21220</v>
      </c>
      <c r="F295" s="343">
        <v>7</v>
      </c>
      <c r="G295" s="344">
        <v>0.65</v>
      </c>
      <c r="H295" s="343">
        <v>10</v>
      </c>
      <c r="I295" s="343">
        <f t="shared" si="44"/>
        <v>6.5</v>
      </c>
      <c r="L295" s="344">
        <v>0.65</v>
      </c>
      <c r="M295" s="357">
        <f t="shared" si="45"/>
        <v>1</v>
      </c>
      <c r="N295" s="357"/>
      <c r="O295" s="357"/>
    </row>
    <row r="296" spans="1:18" x14ac:dyDescent="0.3">
      <c r="A296" s="343" t="s">
        <v>18</v>
      </c>
      <c r="B296" s="343" t="s">
        <v>18</v>
      </c>
      <c r="C296" s="343" t="s">
        <v>201</v>
      </c>
      <c r="D296" s="343" t="s">
        <v>3</v>
      </c>
      <c r="E296" s="343">
        <v>21220</v>
      </c>
      <c r="F296" s="343">
        <v>7</v>
      </c>
      <c r="G296" s="344">
        <v>0.75</v>
      </c>
      <c r="H296" s="343">
        <v>3733</v>
      </c>
      <c r="I296" s="343">
        <f t="shared" si="44"/>
        <v>2799.75</v>
      </c>
      <c r="L296" s="344">
        <v>0.7</v>
      </c>
      <c r="M296" s="357">
        <f t="shared" si="45"/>
        <v>0.93333333333333324</v>
      </c>
      <c r="N296" s="357"/>
      <c r="O296" s="357"/>
    </row>
    <row r="297" spans="1:18" x14ac:dyDescent="0.3">
      <c r="A297" s="343" t="s">
        <v>18</v>
      </c>
      <c r="B297" s="343" t="s">
        <v>18</v>
      </c>
      <c r="C297" s="343" t="s">
        <v>206</v>
      </c>
      <c r="D297" s="343" t="s">
        <v>3</v>
      </c>
      <c r="E297" s="343">
        <v>21220</v>
      </c>
      <c r="F297" s="343">
        <v>7</v>
      </c>
      <c r="G297" s="344">
        <v>0.7</v>
      </c>
      <c r="H297" s="343">
        <v>15000</v>
      </c>
      <c r="I297" s="343">
        <f t="shared" si="44"/>
        <v>10500</v>
      </c>
      <c r="L297" s="344">
        <v>0.7</v>
      </c>
      <c r="M297" s="357">
        <f t="shared" si="45"/>
        <v>1</v>
      </c>
      <c r="N297" s="357"/>
      <c r="O297" s="357"/>
    </row>
    <row r="298" spans="1:18" x14ac:dyDescent="0.3">
      <c r="A298" s="343" t="s">
        <v>18</v>
      </c>
      <c r="B298" s="343" t="s">
        <v>18</v>
      </c>
      <c r="C298" s="343" t="s">
        <v>210</v>
      </c>
      <c r="D298" s="343" t="s">
        <v>3</v>
      </c>
      <c r="E298" s="343">
        <v>21220</v>
      </c>
      <c r="F298" s="343">
        <v>7</v>
      </c>
      <c r="G298" s="344">
        <v>0.65</v>
      </c>
      <c r="H298" s="343">
        <v>6000</v>
      </c>
      <c r="I298" s="343">
        <f t="shared" si="44"/>
        <v>3900</v>
      </c>
      <c r="L298" s="344">
        <v>0.65</v>
      </c>
      <c r="M298" s="357">
        <f t="shared" si="45"/>
        <v>1</v>
      </c>
      <c r="N298" s="357"/>
      <c r="O298" s="357"/>
    </row>
    <row r="299" spans="1:18" x14ac:dyDescent="0.3">
      <c r="A299" s="343" t="s">
        <v>18</v>
      </c>
      <c r="B299" s="343" t="s">
        <v>18</v>
      </c>
      <c r="C299" s="343" t="s">
        <v>211</v>
      </c>
      <c r="D299" s="343" t="s">
        <v>3</v>
      </c>
      <c r="E299" s="343">
        <v>21220</v>
      </c>
      <c r="F299" s="343">
        <v>7</v>
      </c>
      <c r="G299" s="344">
        <v>0.7</v>
      </c>
      <c r="H299" s="343">
        <v>6480</v>
      </c>
      <c r="I299" s="343">
        <f t="shared" si="44"/>
        <v>4536</v>
      </c>
      <c r="L299" s="344">
        <v>0.75</v>
      </c>
      <c r="M299" s="357">
        <f t="shared" si="45"/>
        <v>1.0714285714285714</v>
      </c>
      <c r="N299" s="357"/>
      <c r="O299" s="357"/>
    </row>
    <row r="300" spans="1:18" x14ac:dyDescent="0.3">
      <c r="A300" s="343" t="s">
        <v>18</v>
      </c>
      <c r="B300" s="343" t="s">
        <v>18</v>
      </c>
      <c r="C300" s="343" t="s">
        <v>219</v>
      </c>
      <c r="D300" s="343" t="s">
        <v>3</v>
      </c>
      <c r="E300" s="343">
        <v>21220</v>
      </c>
      <c r="F300" s="343">
        <v>7</v>
      </c>
      <c r="G300" s="344">
        <v>0.6</v>
      </c>
      <c r="H300" s="343">
        <v>12400</v>
      </c>
      <c r="I300" s="343">
        <f t="shared" si="44"/>
        <v>7440</v>
      </c>
      <c r="L300" s="344">
        <v>0.7</v>
      </c>
      <c r="M300" s="357">
        <f t="shared" si="45"/>
        <v>1.1666666666666667</v>
      </c>
      <c r="N300" s="357"/>
      <c r="O300" s="357"/>
    </row>
    <row r="301" spans="1:18" x14ac:dyDescent="0.3">
      <c r="A301" s="343" t="s">
        <v>18</v>
      </c>
      <c r="B301" s="343" t="s">
        <v>18</v>
      </c>
      <c r="C301" s="343" t="s">
        <v>212</v>
      </c>
      <c r="D301" s="343" t="s">
        <v>3</v>
      </c>
      <c r="E301" s="343">
        <v>21220</v>
      </c>
      <c r="F301" s="343">
        <v>7</v>
      </c>
      <c r="G301" s="344">
        <v>0.65</v>
      </c>
      <c r="H301" s="343">
        <v>18</v>
      </c>
      <c r="I301" s="343">
        <f t="shared" si="44"/>
        <v>11.700000000000001</v>
      </c>
      <c r="L301" s="344">
        <v>0.65</v>
      </c>
      <c r="M301" s="357">
        <f t="shared" si="45"/>
        <v>1</v>
      </c>
      <c r="N301" s="357"/>
      <c r="O301" s="357"/>
    </row>
    <row r="304" spans="1:18" x14ac:dyDescent="0.3">
      <c r="C304" s="41" t="s">
        <v>41</v>
      </c>
      <c r="D304" s="31"/>
      <c r="G304" s="22">
        <v>4.7941861597676931</v>
      </c>
      <c r="H304" s="22">
        <v>100284</v>
      </c>
      <c r="I304" s="22">
        <v>205860.06048399661</v>
      </c>
      <c r="J304" s="22">
        <v>100</v>
      </c>
      <c r="K304" s="44"/>
      <c r="L304" s="22">
        <v>5.014138437101936</v>
      </c>
      <c r="M304" s="356"/>
      <c r="N304" s="356"/>
      <c r="O304" s="356"/>
      <c r="P304" s="44"/>
      <c r="Q304" s="44"/>
      <c r="R304" s="22">
        <v>5536.9380607326921</v>
      </c>
    </row>
    <row r="306" spans="1:18" x14ac:dyDescent="0.3">
      <c r="C306" s="16" t="s">
        <v>77</v>
      </c>
      <c r="D306" s="31"/>
      <c r="G306" s="12">
        <v>7.5139431831693591</v>
      </c>
      <c r="H306" s="12">
        <v>188</v>
      </c>
      <c r="I306" s="12">
        <v>1412.6213184358396</v>
      </c>
      <c r="J306" s="12">
        <v>0.68620465529575403</v>
      </c>
      <c r="L306" s="40">
        <v>6.4152994995989934</v>
      </c>
      <c r="M306" s="356">
        <f>GEOMEAN(M307:M312)</f>
        <v>0.85378600066723409</v>
      </c>
      <c r="N306" s="356">
        <f>+M306*I306</f>
        <v>1206.0763059246108</v>
      </c>
      <c r="O306" s="356">
        <f>+N306/I306*100</f>
        <v>85.378600066723394</v>
      </c>
      <c r="R306" s="12">
        <v>85.378600066723408</v>
      </c>
    </row>
    <row r="307" spans="1:18" x14ac:dyDescent="0.3">
      <c r="A307" s="343" t="s">
        <v>18</v>
      </c>
      <c r="B307" s="343" t="s">
        <v>18</v>
      </c>
      <c r="C307" s="343" t="s">
        <v>197</v>
      </c>
      <c r="D307" s="343" t="s">
        <v>3</v>
      </c>
      <c r="E307" s="343">
        <v>429211</v>
      </c>
      <c r="F307" s="343">
        <v>7</v>
      </c>
      <c r="G307" s="343">
        <v>9.51</v>
      </c>
      <c r="H307" s="343">
        <v>5</v>
      </c>
      <c r="I307" s="343">
        <v>47.55</v>
      </c>
      <c r="L307" s="343">
        <v>9.51</v>
      </c>
      <c r="M307" s="355">
        <f t="shared" ref="M307:M312" si="46">+L307/G307</f>
        <v>1</v>
      </c>
    </row>
    <row r="308" spans="1:18" x14ac:dyDescent="0.3">
      <c r="A308" s="343" t="s">
        <v>18</v>
      </c>
      <c r="B308" s="343" t="s">
        <v>18</v>
      </c>
      <c r="C308" s="343" t="s">
        <v>205</v>
      </c>
      <c r="D308" s="343" t="s">
        <v>3</v>
      </c>
      <c r="E308" s="343">
        <v>429211</v>
      </c>
      <c r="F308" s="343">
        <v>7</v>
      </c>
      <c r="G308" s="343">
        <v>8.75</v>
      </c>
      <c r="H308" s="343">
        <v>52</v>
      </c>
      <c r="I308" s="343">
        <v>455</v>
      </c>
      <c r="L308" s="343">
        <v>8.85</v>
      </c>
      <c r="M308" s="355">
        <f t="shared" si="46"/>
        <v>1.0114285714285713</v>
      </c>
    </row>
    <row r="309" spans="1:18" x14ac:dyDescent="0.3">
      <c r="A309" s="343" t="s">
        <v>18</v>
      </c>
      <c r="B309" s="343" t="s">
        <v>18</v>
      </c>
      <c r="C309" s="343" t="s">
        <v>208</v>
      </c>
      <c r="D309" s="343" t="s">
        <v>3</v>
      </c>
      <c r="E309" s="343">
        <v>429211</v>
      </c>
      <c r="F309" s="343">
        <v>7</v>
      </c>
      <c r="G309" s="343">
        <v>7.5</v>
      </c>
      <c r="H309" s="343">
        <v>80</v>
      </c>
      <c r="I309" s="343">
        <v>600</v>
      </c>
      <c r="L309" s="343">
        <v>7.5</v>
      </c>
      <c r="M309" s="355">
        <f t="shared" si="46"/>
        <v>1</v>
      </c>
    </row>
    <row r="310" spans="1:18" x14ac:dyDescent="0.3">
      <c r="A310" s="343" t="s">
        <v>18</v>
      </c>
      <c r="B310" s="343" t="s">
        <v>18</v>
      </c>
      <c r="C310" s="343" t="s">
        <v>215</v>
      </c>
      <c r="D310" s="343" t="s">
        <v>3</v>
      </c>
      <c r="E310" s="343">
        <v>429211</v>
      </c>
      <c r="F310" s="343">
        <v>7</v>
      </c>
      <c r="G310" s="343">
        <v>5</v>
      </c>
      <c r="H310" s="343">
        <v>24</v>
      </c>
      <c r="I310" s="343">
        <v>120</v>
      </c>
      <c r="L310" s="343">
        <v>5</v>
      </c>
      <c r="M310" s="355">
        <f t="shared" si="46"/>
        <v>1</v>
      </c>
    </row>
    <row r="311" spans="1:18" x14ac:dyDescent="0.3">
      <c r="A311" s="343" t="s">
        <v>18</v>
      </c>
      <c r="B311" s="343" t="s">
        <v>18</v>
      </c>
      <c r="C311" s="343" t="s">
        <v>216</v>
      </c>
      <c r="D311" s="343" t="s">
        <v>3</v>
      </c>
      <c r="E311" s="343">
        <v>429211</v>
      </c>
      <c r="F311" s="343">
        <v>7</v>
      </c>
      <c r="G311" s="343">
        <v>7.5</v>
      </c>
      <c r="H311" s="343">
        <v>12</v>
      </c>
      <c r="I311" s="343">
        <v>90</v>
      </c>
      <c r="L311" s="343">
        <v>7.75</v>
      </c>
      <c r="M311" s="355">
        <f t="shared" si="46"/>
        <v>1.0333333333333334</v>
      </c>
    </row>
    <row r="312" spans="1:18" x14ac:dyDescent="0.3">
      <c r="A312" s="343" t="s">
        <v>18</v>
      </c>
      <c r="B312" s="343" t="s">
        <v>18</v>
      </c>
      <c r="C312" s="343" t="s">
        <v>219</v>
      </c>
      <c r="D312" s="343" t="s">
        <v>3</v>
      </c>
      <c r="E312" s="343">
        <v>429211</v>
      </c>
      <c r="F312" s="343">
        <v>7</v>
      </c>
      <c r="G312" s="343">
        <v>7.69</v>
      </c>
      <c r="H312" s="343">
        <v>15</v>
      </c>
      <c r="I312" s="343">
        <v>115.35000000000001</v>
      </c>
      <c r="L312" s="343">
        <v>2.85</v>
      </c>
      <c r="M312" s="355">
        <f t="shared" si="46"/>
        <v>0.37061118335500648</v>
      </c>
    </row>
    <row r="314" spans="1:18" x14ac:dyDescent="0.3">
      <c r="C314" s="16" t="s">
        <v>224</v>
      </c>
      <c r="D314" s="31"/>
      <c r="G314" s="12">
        <v>6.3588101141945153</v>
      </c>
      <c r="H314" s="12">
        <v>410</v>
      </c>
      <c r="I314" s="12">
        <v>2607.1121468197512</v>
      </c>
      <c r="J314" s="12">
        <v>1.2664487422621864</v>
      </c>
      <c r="L314" s="40">
        <v>6.3203160101797238</v>
      </c>
      <c r="M314" s="356">
        <f>GEOMEAN(M315:M325)</f>
        <v>0.99394633534835974</v>
      </c>
      <c r="N314" s="356">
        <f>+M314*I314</f>
        <v>2591.3295641736863</v>
      </c>
      <c r="O314" s="356">
        <f>+N314/I314*100</f>
        <v>99.394633534835961</v>
      </c>
      <c r="R314" s="12">
        <v>74.455210095554079</v>
      </c>
    </row>
    <row r="315" spans="1:18" x14ac:dyDescent="0.3">
      <c r="A315" s="343" t="s">
        <v>18</v>
      </c>
      <c r="B315" s="343" t="s">
        <v>18</v>
      </c>
      <c r="C315" s="343" t="s">
        <v>197</v>
      </c>
      <c r="D315" s="343" t="s">
        <v>3</v>
      </c>
      <c r="E315" s="343">
        <v>429211</v>
      </c>
      <c r="F315" s="343">
        <v>16</v>
      </c>
      <c r="G315" s="343">
        <v>8.92</v>
      </c>
      <c r="H315" s="343">
        <v>5</v>
      </c>
      <c r="I315" s="343">
        <v>44.6</v>
      </c>
      <c r="L315" s="343">
        <v>8.92</v>
      </c>
      <c r="M315" s="355">
        <f t="shared" ref="M315:M325" si="47">+L315/G315</f>
        <v>1</v>
      </c>
    </row>
    <row r="316" spans="1:18" x14ac:dyDescent="0.3">
      <c r="A316" s="343" t="s">
        <v>18</v>
      </c>
      <c r="B316" s="343" t="s">
        <v>18</v>
      </c>
      <c r="C316" s="343" t="s">
        <v>200</v>
      </c>
      <c r="D316" s="343" t="s">
        <v>3</v>
      </c>
      <c r="E316" s="343">
        <v>429211</v>
      </c>
      <c r="F316" s="343">
        <v>16</v>
      </c>
      <c r="G316" s="343">
        <v>7</v>
      </c>
      <c r="H316" s="343">
        <v>4</v>
      </c>
      <c r="I316" s="343">
        <v>28</v>
      </c>
      <c r="L316" s="343">
        <v>7</v>
      </c>
      <c r="M316" s="355">
        <f t="shared" si="47"/>
        <v>1</v>
      </c>
    </row>
    <row r="317" spans="1:18" x14ac:dyDescent="0.3">
      <c r="A317" s="343" t="s">
        <v>18</v>
      </c>
      <c r="B317" s="343" t="s">
        <v>18</v>
      </c>
      <c r="C317" s="343" t="s">
        <v>223</v>
      </c>
      <c r="D317" s="343" t="s">
        <v>3</v>
      </c>
      <c r="E317" s="343">
        <v>429211</v>
      </c>
      <c r="F317" s="343">
        <v>16</v>
      </c>
      <c r="G317" s="343">
        <v>6.6</v>
      </c>
      <c r="H317" s="343">
        <v>14</v>
      </c>
      <c r="I317" s="343">
        <v>92.399999999999991</v>
      </c>
      <c r="L317" s="343">
        <v>6.6</v>
      </c>
      <c r="M317" s="355">
        <f t="shared" si="47"/>
        <v>1</v>
      </c>
    </row>
    <row r="318" spans="1:18" x14ac:dyDescent="0.3">
      <c r="A318" s="343" t="s">
        <v>18</v>
      </c>
      <c r="B318" s="343" t="s">
        <v>18</v>
      </c>
      <c r="C318" s="343" t="s">
        <v>205</v>
      </c>
      <c r="D318" s="343" t="s">
        <v>3</v>
      </c>
      <c r="E318" s="343">
        <v>429211</v>
      </c>
      <c r="F318" s="343">
        <v>16</v>
      </c>
      <c r="G318" s="343">
        <v>5.15</v>
      </c>
      <c r="H318" s="343">
        <v>65</v>
      </c>
      <c r="I318" s="343">
        <v>334.75</v>
      </c>
      <c r="L318" s="343">
        <v>6.05</v>
      </c>
      <c r="M318" s="355">
        <f t="shared" si="47"/>
        <v>1.174757281553398</v>
      </c>
    </row>
    <row r="319" spans="1:18" x14ac:dyDescent="0.3">
      <c r="A319" s="343" t="s">
        <v>18</v>
      </c>
      <c r="B319" s="343" t="s">
        <v>18</v>
      </c>
      <c r="C319" s="343" t="s">
        <v>206</v>
      </c>
      <c r="D319" s="343" t="s">
        <v>3</v>
      </c>
      <c r="E319" s="343">
        <v>429211</v>
      </c>
      <c r="F319" s="343">
        <v>16</v>
      </c>
      <c r="G319" s="343">
        <v>4.25</v>
      </c>
      <c r="H319" s="343">
        <v>24</v>
      </c>
      <c r="I319" s="343">
        <v>102</v>
      </c>
      <c r="L319" s="343">
        <v>4.55</v>
      </c>
      <c r="M319" s="355">
        <f t="shared" si="47"/>
        <v>1.0705882352941176</v>
      </c>
    </row>
    <row r="320" spans="1:18" x14ac:dyDescent="0.3">
      <c r="A320" s="343" t="s">
        <v>18</v>
      </c>
      <c r="B320" s="343" t="s">
        <v>18</v>
      </c>
      <c r="C320" s="343" t="s">
        <v>207</v>
      </c>
      <c r="D320" s="343" t="s">
        <v>3</v>
      </c>
      <c r="E320" s="343">
        <v>429211</v>
      </c>
      <c r="F320" s="343">
        <v>16</v>
      </c>
      <c r="G320" s="343">
        <v>5.4</v>
      </c>
      <c r="H320" s="343">
        <v>156</v>
      </c>
      <c r="I320" s="343">
        <v>842.40000000000009</v>
      </c>
      <c r="L320" s="343">
        <v>5.53</v>
      </c>
      <c r="M320" s="355">
        <f t="shared" si="47"/>
        <v>1.0240740740740741</v>
      </c>
    </row>
    <row r="321" spans="1:18" x14ac:dyDescent="0.3">
      <c r="A321" s="343" t="s">
        <v>18</v>
      </c>
      <c r="B321" s="343" t="s">
        <v>18</v>
      </c>
      <c r="C321" s="343" t="s">
        <v>208</v>
      </c>
      <c r="D321" s="343" t="s">
        <v>3</v>
      </c>
      <c r="E321" s="343">
        <v>429211</v>
      </c>
      <c r="F321" s="343">
        <v>16</v>
      </c>
      <c r="G321" s="343">
        <v>6.3</v>
      </c>
      <c r="H321" s="343">
        <v>80</v>
      </c>
      <c r="I321" s="343">
        <v>504</v>
      </c>
      <c r="L321" s="343">
        <v>6.3</v>
      </c>
      <c r="M321" s="355">
        <f t="shared" si="47"/>
        <v>1</v>
      </c>
    </row>
    <row r="322" spans="1:18" x14ac:dyDescent="0.3">
      <c r="A322" s="343" t="s">
        <v>18</v>
      </c>
      <c r="B322" s="343" t="s">
        <v>18</v>
      </c>
      <c r="C322" s="343" t="s">
        <v>215</v>
      </c>
      <c r="D322" s="343" t="s">
        <v>3</v>
      </c>
      <c r="E322" s="343">
        <v>429211</v>
      </c>
      <c r="F322" s="343">
        <v>16</v>
      </c>
      <c r="G322" s="343">
        <v>6.5</v>
      </c>
      <c r="H322" s="343">
        <v>12</v>
      </c>
      <c r="I322" s="343">
        <v>78</v>
      </c>
      <c r="L322" s="343">
        <v>6.5</v>
      </c>
      <c r="M322" s="355">
        <f t="shared" si="47"/>
        <v>1</v>
      </c>
    </row>
    <row r="323" spans="1:18" x14ac:dyDescent="0.3">
      <c r="A323" s="343" t="s">
        <v>18</v>
      </c>
      <c r="B323" s="343" t="s">
        <v>18</v>
      </c>
      <c r="C323" s="343" t="s">
        <v>217</v>
      </c>
      <c r="D323" s="343" t="s">
        <v>3</v>
      </c>
      <c r="E323" s="343">
        <v>429211</v>
      </c>
      <c r="F323" s="343">
        <v>16</v>
      </c>
      <c r="G323" s="343">
        <v>5.5</v>
      </c>
      <c r="H323" s="343">
        <v>5</v>
      </c>
      <c r="I323" s="343">
        <v>27.5</v>
      </c>
      <c r="L323" s="343">
        <v>5.5</v>
      </c>
      <c r="M323" s="355">
        <f t="shared" si="47"/>
        <v>1</v>
      </c>
    </row>
    <row r="324" spans="1:18" x14ac:dyDescent="0.3">
      <c r="A324" s="343" t="s">
        <v>18</v>
      </c>
      <c r="B324" s="343" t="s">
        <v>18</v>
      </c>
      <c r="C324" s="343" t="s">
        <v>219</v>
      </c>
      <c r="D324" s="343" t="s">
        <v>3</v>
      </c>
      <c r="E324" s="343">
        <v>429211</v>
      </c>
      <c r="F324" s="343">
        <v>16</v>
      </c>
      <c r="G324" s="343">
        <v>8.9499999999999993</v>
      </c>
      <c r="H324" s="343">
        <v>25</v>
      </c>
      <c r="I324" s="343">
        <v>223.74999999999997</v>
      </c>
      <c r="L324" s="343">
        <v>6.5</v>
      </c>
      <c r="M324" s="355">
        <f t="shared" si="47"/>
        <v>0.72625698324022347</v>
      </c>
    </row>
    <row r="325" spans="1:18" x14ac:dyDescent="0.3">
      <c r="A325" s="343" t="s">
        <v>18</v>
      </c>
      <c r="B325" s="343" t="s">
        <v>18</v>
      </c>
      <c r="C325" s="343" t="s">
        <v>213</v>
      </c>
      <c r="D325" s="343" t="s">
        <v>3</v>
      </c>
      <c r="E325" s="343">
        <v>429211</v>
      </c>
      <c r="F325" s="343">
        <v>16</v>
      </c>
      <c r="G325" s="343">
        <v>7</v>
      </c>
      <c r="H325" s="343">
        <v>20</v>
      </c>
      <c r="I325" s="343">
        <v>140</v>
      </c>
      <c r="L325" s="343">
        <v>7</v>
      </c>
      <c r="M325" s="355">
        <f t="shared" si="47"/>
        <v>1</v>
      </c>
    </row>
    <row r="327" spans="1:18" x14ac:dyDescent="0.3">
      <c r="C327" s="16" t="s">
        <v>23</v>
      </c>
      <c r="D327" s="31"/>
      <c r="G327" s="12">
        <v>8.4887491447118038</v>
      </c>
      <c r="H327" s="12">
        <v>628</v>
      </c>
      <c r="I327" s="12">
        <v>5330.9344628790132</v>
      </c>
      <c r="J327" s="12">
        <v>2.5895914196981571</v>
      </c>
      <c r="L327" s="40">
        <v>8.7681332262766194</v>
      </c>
      <c r="M327" s="356">
        <f>GEOMEAN(M328:M334)</f>
        <v>1.0329122791593932</v>
      </c>
      <c r="N327" s="356">
        <f>+M327*I327</f>
        <v>5506.3876661017175</v>
      </c>
      <c r="O327" s="356">
        <f>+N327/I327*100</f>
        <v>103.29122791593932</v>
      </c>
      <c r="R327" s="12">
        <v>103.29122791593932</v>
      </c>
    </row>
    <row r="328" spans="1:18" x14ac:dyDescent="0.3">
      <c r="A328" s="343" t="s">
        <v>18</v>
      </c>
      <c r="B328" s="343" t="s">
        <v>18</v>
      </c>
      <c r="C328" s="343" t="s">
        <v>197</v>
      </c>
      <c r="D328" s="343" t="s">
        <v>3</v>
      </c>
      <c r="E328" s="343">
        <v>429211</v>
      </c>
      <c r="F328" s="343">
        <v>7</v>
      </c>
      <c r="G328" s="343">
        <v>8.5</v>
      </c>
      <c r="H328" s="343">
        <v>10</v>
      </c>
      <c r="I328" s="343">
        <v>85</v>
      </c>
      <c r="L328" s="343">
        <v>8.64</v>
      </c>
      <c r="M328" s="355">
        <f t="shared" ref="M328:M334" si="48">+L328/G328</f>
        <v>1.0164705882352942</v>
      </c>
    </row>
    <row r="329" spans="1:18" x14ac:dyDescent="0.3">
      <c r="A329" s="343" t="s">
        <v>18</v>
      </c>
      <c r="B329" s="343" t="s">
        <v>18</v>
      </c>
      <c r="C329" s="343" t="s">
        <v>201</v>
      </c>
      <c r="D329" s="343" t="s">
        <v>3</v>
      </c>
      <c r="E329" s="343">
        <v>429211</v>
      </c>
      <c r="F329" s="343">
        <v>7</v>
      </c>
      <c r="G329" s="343">
        <v>8.5</v>
      </c>
      <c r="H329" s="343">
        <v>30</v>
      </c>
      <c r="I329" s="343">
        <v>255</v>
      </c>
      <c r="L329" s="343">
        <v>7.95</v>
      </c>
      <c r="M329" s="355">
        <f t="shared" si="48"/>
        <v>0.93529411764705883</v>
      </c>
    </row>
    <row r="330" spans="1:18" x14ac:dyDescent="0.3">
      <c r="A330" s="343" t="s">
        <v>18</v>
      </c>
      <c r="B330" s="343" t="s">
        <v>18</v>
      </c>
      <c r="C330" s="343" t="s">
        <v>205</v>
      </c>
      <c r="D330" s="343" t="s">
        <v>3</v>
      </c>
      <c r="E330" s="343">
        <v>429211</v>
      </c>
      <c r="F330" s="343">
        <v>7</v>
      </c>
      <c r="G330" s="343">
        <v>8.5</v>
      </c>
      <c r="H330" s="343">
        <v>45</v>
      </c>
      <c r="I330" s="343">
        <v>382.5</v>
      </c>
      <c r="L330" s="343">
        <v>8.9499999999999993</v>
      </c>
      <c r="M330" s="355">
        <f t="shared" si="48"/>
        <v>1.052941176470588</v>
      </c>
    </row>
    <row r="331" spans="1:18" x14ac:dyDescent="0.3">
      <c r="A331" s="343" t="s">
        <v>18</v>
      </c>
      <c r="B331" s="343" t="s">
        <v>18</v>
      </c>
      <c r="C331" s="343" t="s">
        <v>206</v>
      </c>
      <c r="D331" s="343" t="s">
        <v>3</v>
      </c>
      <c r="E331" s="343">
        <v>429211</v>
      </c>
      <c r="F331" s="343">
        <v>7</v>
      </c>
      <c r="G331" s="343">
        <v>7.85</v>
      </c>
      <c r="H331" s="343">
        <v>200</v>
      </c>
      <c r="I331" s="343">
        <v>1570</v>
      </c>
      <c r="L331" s="343">
        <v>8.19</v>
      </c>
      <c r="M331" s="355">
        <f t="shared" si="48"/>
        <v>1.043312101910828</v>
      </c>
    </row>
    <row r="332" spans="1:18" x14ac:dyDescent="0.3">
      <c r="A332" s="343" t="s">
        <v>18</v>
      </c>
      <c r="B332" s="343" t="s">
        <v>18</v>
      </c>
      <c r="C332" s="343" t="s">
        <v>207</v>
      </c>
      <c r="D332" s="343" t="s">
        <v>3</v>
      </c>
      <c r="E332" s="343">
        <v>429211</v>
      </c>
      <c r="F332" s="343">
        <v>7</v>
      </c>
      <c r="G332" s="343">
        <v>9.9499999999999993</v>
      </c>
      <c r="H332" s="343">
        <v>228</v>
      </c>
      <c r="I332" s="343">
        <v>2268.6</v>
      </c>
      <c r="L332" s="343">
        <v>9.91</v>
      </c>
      <c r="M332" s="355">
        <f t="shared" si="48"/>
        <v>0.99597989949748755</v>
      </c>
    </row>
    <row r="333" spans="1:18" x14ac:dyDescent="0.3">
      <c r="A333" s="343" t="s">
        <v>18</v>
      </c>
      <c r="B333" s="343" t="s">
        <v>18</v>
      </c>
      <c r="C333" s="343" t="s">
        <v>208</v>
      </c>
      <c r="D333" s="343" t="s">
        <v>3</v>
      </c>
      <c r="E333" s="343">
        <v>429211</v>
      </c>
      <c r="F333" s="343">
        <v>7</v>
      </c>
      <c r="G333" s="343">
        <v>8.5</v>
      </c>
      <c r="H333" s="343">
        <v>100</v>
      </c>
      <c r="I333" s="343">
        <v>850</v>
      </c>
      <c r="L333" s="343">
        <v>9.75</v>
      </c>
      <c r="M333" s="355">
        <f t="shared" si="48"/>
        <v>1.1470588235294117</v>
      </c>
    </row>
    <row r="334" spans="1:18" x14ac:dyDescent="0.3">
      <c r="A334" s="343" t="s">
        <v>18</v>
      </c>
      <c r="B334" s="343" t="s">
        <v>18</v>
      </c>
      <c r="C334" s="343" t="s">
        <v>219</v>
      </c>
      <c r="D334" s="343" t="s">
        <v>3</v>
      </c>
      <c r="E334" s="343">
        <v>429211</v>
      </c>
      <c r="F334" s="343">
        <v>7</v>
      </c>
      <c r="G334" s="343">
        <v>7.79</v>
      </c>
      <c r="H334" s="343">
        <v>15</v>
      </c>
      <c r="I334" s="343">
        <v>116.85</v>
      </c>
      <c r="L334" s="343">
        <v>8.19</v>
      </c>
      <c r="M334" s="355">
        <f t="shared" si="48"/>
        <v>1.0513478818998716</v>
      </c>
    </row>
    <row r="336" spans="1:18" x14ac:dyDescent="0.3">
      <c r="C336" s="16" t="s">
        <v>76</v>
      </c>
      <c r="D336" s="31"/>
      <c r="G336" s="12">
        <v>6.3075051991216018</v>
      </c>
      <c r="H336" s="12">
        <v>3052</v>
      </c>
      <c r="I336" s="12">
        <v>19250.50586771913</v>
      </c>
      <c r="J336" s="12">
        <v>9.3512582394367101</v>
      </c>
      <c r="L336" s="40">
        <v>6.7643817886364861</v>
      </c>
      <c r="M336" s="356">
        <f>GEOMEAN(M337:M354)</f>
        <v>1.0724338030793079</v>
      </c>
      <c r="N336" s="356">
        <f>+M336*I336</f>
        <v>20644.893218918558</v>
      </c>
      <c r="O336" s="356">
        <f>+N336/I336*100</f>
        <v>107.24338030793079</v>
      </c>
      <c r="R336" s="12">
        <v>107.24338030793079</v>
      </c>
    </row>
    <row r="337" spans="1:13" x14ac:dyDescent="0.3">
      <c r="A337" s="343" t="s">
        <v>18</v>
      </c>
      <c r="B337" s="343" t="s">
        <v>18</v>
      </c>
      <c r="C337" s="343" t="s">
        <v>194</v>
      </c>
      <c r="D337" s="343" t="s">
        <v>3</v>
      </c>
      <c r="E337" s="343">
        <v>429211</v>
      </c>
      <c r="F337" s="343">
        <v>16</v>
      </c>
      <c r="G337" s="343">
        <v>8.9499999999999993</v>
      </c>
      <c r="H337" s="343">
        <v>7</v>
      </c>
      <c r="I337" s="343">
        <v>62.649999999999991</v>
      </c>
      <c r="L337" s="343">
        <v>8.9499999999999993</v>
      </c>
      <c r="M337" s="355">
        <f t="shared" ref="M337:M354" si="49">+L337/G337</f>
        <v>1</v>
      </c>
    </row>
    <row r="338" spans="1:13" x14ac:dyDescent="0.3">
      <c r="A338" s="343" t="s">
        <v>18</v>
      </c>
      <c r="B338" s="343" t="s">
        <v>18</v>
      </c>
      <c r="C338" s="343" t="s">
        <v>196</v>
      </c>
      <c r="D338" s="343" t="s">
        <v>3</v>
      </c>
      <c r="E338" s="343">
        <v>429211</v>
      </c>
      <c r="F338" s="343">
        <v>16</v>
      </c>
      <c r="G338" s="343">
        <v>9.6999999999999993</v>
      </c>
      <c r="H338" s="343">
        <v>36</v>
      </c>
      <c r="I338" s="343">
        <v>349.2</v>
      </c>
      <c r="L338" s="343">
        <v>9.6999999999999993</v>
      </c>
      <c r="M338" s="355">
        <f t="shared" si="49"/>
        <v>1</v>
      </c>
    </row>
    <row r="339" spans="1:13" x14ac:dyDescent="0.3">
      <c r="A339" s="343" t="s">
        <v>18</v>
      </c>
      <c r="B339" s="343" t="s">
        <v>18</v>
      </c>
      <c r="C339" s="343" t="s">
        <v>197</v>
      </c>
      <c r="D339" s="343" t="s">
        <v>3</v>
      </c>
      <c r="E339" s="343">
        <v>429211</v>
      </c>
      <c r="F339" s="343">
        <v>16</v>
      </c>
      <c r="G339" s="343">
        <v>5.8</v>
      </c>
      <c r="H339" s="343">
        <v>8</v>
      </c>
      <c r="I339" s="343">
        <v>46.4</v>
      </c>
      <c r="L339" s="343">
        <v>6.54</v>
      </c>
      <c r="M339" s="355">
        <f t="shared" si="49"/>
        <v>1.1275862068965519</v>
      </c>
    </row>
    <row r="340" spans="1:13" x14ac:dyDescent="0.3">
      <c r="A340" s="343" t="s">
        <v>18</v>
      </c>
      <c r="B340" s="343" t="s">
        <v>18</v>
      </c>
      <c r="C340" s="343" t="s">
        <v>198</v>
      </c>
      <c r="D340" s="343" t="s">
        <v>3</v>
      </c>
      <c r="E340" s="343">
        <v>429211</v>
      </c>
      <c r="F340" s="343">
        <v>16</v>
      </c>
      <c r="G340" s="343">
        <v>4.9400000000000004</v>
      </c>
      <c r="H340" s="343">
        <v>6</v>
      </c>
      <c r="I340" s="343">
        <v>29.64</v>
      </c>
      <c r="L340" s="343">
        <v>4.9400000000000004</v>
      </c>
      <c r="M340" s="355">
        <f t="shared" si="49"/>
        <v>1</v>
      </c>
    </row>
    <row r="341" spans="1:13" x14ac:dyDescent="0.3">
      <c r="A341" s="343" t="s">
        <v>18</v>
      </c>
      <c r="B341" s="343" t="s">
        <v>18</v>
      </c>
      <c r="C341" s="343" t="s">
        <v>199</v>
      </c>
      <c r="D341" s="343" t="s">
        <v>3</v>
      </c>
      <c r="E341" s="343">
        <v>429211</v>
      </c>
      <c r="F341" s="343">
        <v>16</v>
      </c>
      <c r="G341" s="343">
        <v>5.25</v>
      </c>
      <c r="H341" s="343">
        <v>15</v>
      </c>
      <c r="I341" s="343">
        <v>78.75</v>
      </c>
      <c r="L341" s="343">
        <v>5.25</v>
      </c>
      <c r="M341" s="355">
        <f t="shared" si="49"/>
        <v>1</v>
      </c>
    </row>
    <row r="342" spans="1:13" x14ac:dyDescent="0.3">
      <c r="A342" s="343" t="s">
        <v>18</v>
      </c>
      <c r="B342" s="343" t="s">
        <v>18</v>
      </c>
      <c r="C342" s="343" t="s">
        <v>200</v>
      </c>
      <c r="D342" s="343" t="s">
        <v>3</v>
      </c>
      <c r="E342" s="343">
        <v>429211</v>
      </c>
      <c r="F342" s="343">
        <v>16</v>
      </c>
      <c r="G342" s="343">
        <v>8</v>
      </c>
      <c r="H342" s="343">
        <v>250</v>
      </c>
      <c r="I342" s="343">
        <v>2000</v>
      </c>
      <c r="L342" s="343">
        <v>8</v>
      </c>
      <c r="M342" s="355">
        <f t="shared" si="49"/>
        <v>1</v>
      </c>
    </row>
    <row r="343" spans="1:13" x14ac:dyDescent="0.3">
      <c r="A343" s="343" t="s">
        <v>18</v>
      </c>
      <c r="B343" s="343" t="s">
        <v>18</v>
      </c>
      <c r="C343" s="343" t="s">
        <v>201</v>
      </c>
      <c r="D343" s="343" t="s">
        <v>3</v>
      </c>
      <c r="E343" s="343">
        <v>429211</v>
      </c>
      <c r="F343" s="343">
        <v>16</v>
      </c>
      <c r="G343" s="343">
        <v>4</v>
      </c>
      <c r="H343" s="343">
        <v>28</v>
      </c>
      <c r="I343" s="343">
        <v>112</v>
      </c>
      <c r="L343" s="343">
        <v>5.95</v>
      </c>
      <c r="M343" s="355">
        <f t="shared" si="49"/>
        <v>1.4875</v>
      </c>
    </row>
    <row r="344" spans="1:13" x14ac:dyDescent="0.3">
      <c r="A344" s="343" t="s">
        <v>18</v>
      </c>
      <c r="B344" s="343" t="s">
        <v>18</v>
      </c>
      <c r="C344" s="343" t="s">
        <v>205</v>
      </c>
      <c r="D344" s="343" t="s">
        <v>3</v>
      </c>
      <c r="E344" s="343">
        <v>429211</v>
      </c>
      <c r="F344" s="343">
        <v>16</v>
      </c>
      <c r="G344" s="343">
        <v>6.16</v>
      </c>
      <c r="H344" s="343">
        <v>143</v>
      </c>
      <c r="I344" s="343">
        <v>880.88</v>
      </c>
      <c r="L344" s="343">
        <v>8.11</v>
      </c>
      <c r="M344" s="355">
        <f t="shared" si="49"/>
        <v>1.3165584415584415</v>
      </c>
    </row>
    <row r="345" spans="1:13" x14ac:dyDescent="0.3">
      <c r="A345" s="343" t="s">
        <v>18</v>
      </c>
      <c r="B345" s="343" t="s">
        <v>18</v>
      </c>
      <c r="C345" s="343" t="s">
        <v>206</v>
      </c>
      <c r="D345" s="343" t="s">
        <v>3</v>
      </c>
      <c r="E345" s="343">
        <v>429211</v>
      </c>
      <c r="F345" s="343">
        <v>16</v>
      </c>
      <c r="G345" s="343">
        <v>6.5</v>
      </c>
      <c r="H345" s="343">
        <v>250</v>
      </c>
      <c r="I345" s="343">
        <v>1625</v>
      </c>
      <c r="L345" s="343">
        <v>6.69</v>
      </c>
      <c r="M345" s="355">
        <f t="shared" si="49"/>
        <v>1.0292307692307694</v>
      </c>
    </row>
    <row r="346" spans="1:13" x14ac:dyDescent="0.3">
      <c r="A346" s="343" t="s">
        <v>18</v>
      </c>
      <c r="B346" s="343" t="s">
        <v>18</v>
      </c>
      <c r="C346" s="343" t="s">
        <v>207</v>
      </c>
      <c r="D346" s="343" t="s">
        <v>3</v>
      </c>
      <c r="E346" s="343">
        <v>429211</v>
      </c>
      <c r="F346" s="343">
        <v>16</v>
      </c>
      <c r="G346" s="343">
        <v>5.38</v>
      </c>
      <c r="H346" s="343">
        <v>1692</v>
      </c>
      <c r="I346" s="343">
        <v>9102.9599999999991</v>
      </c>
      <c r="L346" s="343">
        <v>5.38</v>
      </c>
      <c r="M346" s="355">
        <f t="shared" si="49"/>
        <v>1</v>
      </c>
    </row>
    <row r="347" spans="1:13" x14ac:dyDescent="0.3">
      <c r="A347" s="343" t="s">
        <v>18</v>
      </c>
      <c r="B347" s="343" t="s">
        <v>18</v>
      </c>
      <c r="C347" s="343" t="s">
        <v>208</v>
      </c>
      <c r="D347" s="343" t="s">
        <v>3</v>
      </c>
      <c r="E347" s="343">
        <v>429211</v>
      </c>
      <c r="F347" s="343">
        <v>16</v>
      </c>
      <c r="G347" s="343">
        <v>5.25</v>
      </c>
      <c r="H347" s="343">
        <v>100</v>
      </c>
      <c r="I347" s="343">
        <v>525</v>
      </c>
      <c r="L347" s="343">
        <v>6.1</v>
      </c>
      <c r="M347" s="355">
        <f t="shared" si="49"/>
        <v>1.1619047619047618</v>
      </c>
    </row>
    <row r="348" spans="1:13" x14ac:dyDescent="0.3">
      <c r="A348" s="343" t="s">
        <v>18</v>
      </c>
      <c r="B348" s="343" t="s">
        <v>18</v>
      </c>
      <c r="C348" s="343" t="s">
        <v>209</v>
      </c>
      <c r="D348" s="343" t="s">
        <v>3</v>
      </c>
      <c r="E348" s="343">
        <v>429211</v>
      </c>
      <c r="F348" s="343">
        <v>16</v>
      </c>
      <c r="G348" s="343">
        <v>7</v>
      </c>
      <c r="H348" s="343">
        <v>130</v>
      </c>
      <c r="I348" s="343">
        <v>910</v>
      </c>
      <c r="L348" s="343">
        <v>7</v>
      </c>
      <c r="M348" s="355">
        <f t="shared" si="49"/>
        <v>1</v>
      </c>
    </row>
    <row r="349" spans="1:13" x14ac:dyDescent="0.3">
      <c r="A349" s="343" t="s">
        <v>18</v>
      </c>
      <c r="B349" s="343" t="s">
        <v>18</v>
      </c>
      <c r="C349" s="343" t="s">
        <v>215</v>
      </c>
      <c r="D349" s="343" t="s">
        <v>3</v>
      </c>
      <c r="E349" s="343">
        <v>429211</v>
      </c>
      <c r="F349" s="343">
        <v>16</v>
      </c>
      <c r="G349" s="343">
        <v>9.5</v>
      </c>
      <c r="H349" s="343">
        <v>36</v>
      </c>
      <c r="I349" s="343">
        <v>342</v>
      </c>
      <c r="L349" s="343">
        <v>9.5</v>
      </c>
      <c r="M349" s="355">
        <f t="shared" si="49"/>
        <v>1</v>
      </c>
    </row>
    <row r="350" spans="1:13" x14ac:dyDescent="0.3">
      <c r="A350" s="343" t="s">
        <v>18</v>
      </c>
      <c r="B350" s="343" t="s">
        <v>18</v>
      </c>
      <c r="C350" s="343" t="s">
        <v>216</v>
      </c>
      <c r="D350" s="343" t="s">
        <v>3</v>
      </c>
      <c r="E350" s="343">
        <v>429211</v>
      </c>
      <c r="F350" s="343">
        <v>16</v>
      </c>
      <c r="G350" s="343">
        <v>7.25</v>
      </c>
      <c r="H350" s="343">
        <v>194</v>
      </c>
      <c r="I350" s="343">
        <v>1406.5</v>
      </c>
      <c r="L350" s="343">
        <v>7.25</v>
      </c>
      <c r="M350" s="355">
        <f t="shared" si="49"/>
        <v>1</v>
      </c>
    </row>
    <row r="351" spans="1:13" x14ac:dyDescent="0.3">
      <c r="A351" s="343" t="s">
        <v>18</v>
      </c>
      <c r="B351" s="343" t="s">
        <v>18</v>
      </c>
      <c r="C351" s="343" t="s">
        <v>217</v>
      </c>
      <c r="D351" s="343" t="s">
        <v>3</v>
      </c>
      <c r="E351" s="343">
        <v>429211</v>
      </c>
      <c r="F351" s="343">
        <v>16</v>
      </c>
      <c r="G351" s="343">
        <v>8</v>
      </c>
      <c r="H351" s="343">
        <v>1</v>
      </c>
      <c r="I351" s="343">
        <v>8</v>
      </c>
      <c r="L351" s="343">
        <v>8</v>
      </c>
      <c r="M351" s="355">
        <f t="shared" si="49"/>
        <v>1</v>
      </c>
    </row>
    <row r="352" spans="1:13" x14ac:dyDescent="0.3">
      <c r="A352" s="343" t="s">
        <v>18</v>
      </c>
      <c r="B352" s="343" t="s">
        <v>18</v>
      </c>
      <c r="C352" s="343" t="s">
        <v>211</v>
      </c>
      <c r="D352" s="343" t="s">
        <v>3</v>
      </c>
      <c r="E352" s="343">
        <v>429211</v>
      </c>
      <c r="F352" s="343">
        <v>16</v>
      </c>
      <c r="G352" s="343">
        <v>4.5</v>
      </c>
      <c r="H352" s="343">
        <v>100</v>
      </c>
      <c r="I352" s="343">
        <v>450</v>
      </c>
      <c r="L352" s="343">
        <v>6</v>
      </c>
      <c r="M352" s="355">
        <f t="shared" si="49"/>
        <v>1.3333333333333333</v>
      </c>
    </row>
    <row r="353" spans="1:18" x14ac:dyDescent="0.3">
      <c r="A353" s="343" t="s">
        <v>18</v>
      </c>
      <c r="B353" s="343" t="s">
        <v>18</v>
      </c>
      <c r="C353" s="343" t="s">
        <v>218</v>
      </c>
      <c r="D353" s="343" t="s">
        <v>3</v>
      </c>
      <c r="E353" s="343">
        <v>429211</v>
      </c>
      <c r="F353" s="343">
        <v>16</v>
      </c>
      <c r="G353" s="343">
        <v>6.15</v>
      </c>
      <c r="H353" s="343">
        <v>36</v>
      </c>
      <c r="I353" s="343">
        <v>221.4</v>
      </c>
      <c r="L353" s="343">
        <v>6.15</v>
      </c>
      <c r="M353" s="355">
        <f t="shared" si="49"/>
        <v>1</v>
      </c>
    </row>
    <row r="354" spans="1:18" x14ac:dyDescent="0.3">
      <c r="A354" s="343" t="s">
        <v>18</v>
      </c>
      <c r="B354" s="343" t="s">
        <v>18</v>
      </c>
      <c r="C354" s="343" t="s">
        <v>213</v>
      </c>
      <c r="D354" s="343" t="s">
        <v>3</v>
      </c>
      <c r="E354" s="343">
        <v>429211</v>
      </c>
      <c r="F354" s="343">
        <v>16</v>
      </c>
      <c r="G354" s="343">
        <v>4.95</v>
      </c>
      <c r="H354" s="343">
        <v>20</v>
      </c>
      <c r="I354" s="343">
        <v>99</v>
      </c>
      <c r="L354" s="343">
        <v>4.95</v>
      </c>
      <c r="M354" s="355">
        <f t="shared" si="49"/>
        <v>1</v>
      </c>
    </row>
    <row r="356" spans="1:18" x14ac:dyDescent="0.3">
      <c r="C356" s="16" t="s">
        <v>78</v>
      </c>
      <c r="D356" s="31"/>
      <c r="G356" s="12">
        <v>12.936596877450327</v>
      </c>
      <c r="H356" s="12">
        <v>462</v>
      </c>
      <c r="I356" s="12">
        <v>5976.7077573820516</v>
      </c>
      <c r="J356" s="12">
        <v>2.9032867003586036</v>
      </c>
      <c r="L356" s="40">
        <v>13.770911489718314</v>
      </c>
      <c r="M356" s="356">
        <f>GEOMEAN(M357:M362)</f>
        <v>1.0644925879790128</v>
      </c>
      <c r="N356" s="356">
        <f>+M356*I356</f>
        <v>6362.1611082498621</v>
      </c>
      <c r="O356" s="356">
        <f>+N356/I356*100</f>
        <v>106.44925879790128</v>
      </c>
      <c r="R356" s="12">
        <v>106.44925879790128</v>
      </c>
    </row>
    <row r="357" spans="1:18" x14ac:dyDescent="0.3">
      <c r="A357" s="343" t="s">
        <v>18</v>
      </c>
      <c r="B357" s="343" t="s">
        <v>18</v>
      </c>
      <c r="C357" s="343" t="s">
        <v>205</v>
      </c>
      <c r="D357" s="343" t="s">
        <v>3</v>
      </c>
      <c r="E357" s="343">
        <v>429211</v>
      </c>
      <c r="F357" s="343">
        <v>7</v>
      </c>
      <c r="G357" s="343">
        <v>11.15</v>
      </c>
      <c r="H357" s="343">
        <v>24</v>
      </c>
      <c r="I357" s="343">
        <v>267.60000000000002</v>
      </c>
      <c r="L357" s="343">
        <v>11.35</v>
      </c>
      <c r="M357" s="355">
        <f t="shared" ref="M357:M362" si="50">+L357/G357</f>
        <v>1.0179372197309415</v>
      </c>
    </row>
    <row r="358" spans="1:18" x14ac:dyDescent="0.3">
      <c r="A358" s="343" t="s">
        <v>18</v>
      </c>
      <c r="B358" s="343" t="s">
        <v>18</v>
      </c>
      <c r="C358" s="343" t="s">
        <v>206</v>
      </c>
      <c r="D358" s="343" t="s">
        <v>3</v>
      </c>
      <c r="E358" s="343">
        <v>429211</v>
      </c>
      <c r="F358" s="343">
        <v>7</v>
      </c>
      <c r="G358" s="343">
        <v>12.3</v>
      </c>
      <c r="H358" s="343">
        <v>100</v>
      </c>
      <c r="I358" s="343">
        <v>1230</v>
      </c>
      <c r="L358" s="343">
        <v>13.39</v>
      </c>
      <c r="M358" s="355">
        <f t="shared" si="50"/>
        <v>1.0886178861788618</v>
      </c>
    </row>
    <row r="359" spans="1:18" x14ac:dyDescent="0.3">
      <c r="A359" s="343" t="s">
        <v>18</v>
      </c>
      <c r="B359" s="343" t="s">
        <v>18</v>
      </c>
      <c r="C359" s="343" t="s">
        <v>207</v>
      </c>
      <c r="D359" s="343" t="s">
        <v>3</v>
      </c>
      <c r="E359" s="343">
        <v>429211</v>
      </c>
      <c r="F359" s="343">
        <v>7</v>
      </c>
      <c r="G359" s="343">
        <v>14</v>
      </c>
      <c r="H359" s="343">
        <v>204</v>
      </c>
      <c r="I359" s="343">
        <v>2856</v>
      </c>
      <c r="L359" s="343">
        <v>17.010000000000002</v>
      </c>
      <c r="M359" s="355">
        <f t="shared" si="50"/>
        <v>1.2150000000000001</v>
      </c>
    </row>
    <row r="360" spans="1:18" x14ac:dyDescent="0.3">
      <c r="A360" s="343" t="s">
        <v>18</v>
      </c>
      <c r="B360" s="343" t="s">
        <v>18</v>
      </c>
      <c r="C360" s="343" t="s">
        <v>208</v>
      </c>
      <c r="D360" s="343" t="s">
        <v>3</v>
      </c>
      <c r="E360" s="343">
        <v>429211</v>
      </c>
      <c r="F360" s="343">
        <v>7</v>
      </c>
      <c r="G360" s="343">
        <v>15.5</v>
      </c>
      <c r="H360" s="343">
        <v>50</v>
      </c>
      <c r="I360" s="343">
        <v>775</v>
      </c>
      <c r="L360" s="343">
        <v>16.75</v>
      </c>
      <c r="M360" s="355">
        <f t="shared" si="50"/>
        <v>1.0806451612903225</v>
      </c>
    </row>
    <row r="361" spans="1:18" x14ac:dyDescent="0.3">
      <c r="A361" s="343" t="s">
        <v>18</v>
      </c>
      <c r="B361" s="343" t="s">
        <v>18</v>
      </c>
      <c r="C361" s="343" t="s">
        <v>215</v>
      </c>
      <c r="D361" s="343" t="s">
        <v>3</v>
      </c>
      <c r="E361" s="343">
        <v>429211</v>
      </c>
      <c r="F361" s="343">
        <v>7</v>
      </c>
      <c r="G361" s="343">
        <v>15.75</v>
      </c>
      <c r="H361" s="343">
        <v>24</v>
      </c>
      <c r="I361" s="343">
        <v>378</v>
      </c>
      <c r="L361" s="343">
        <v>15.75</v>
      </c>
      <c r="M361" s="355">
        <f t="shared" si="50"/>
        <v>1</v>
      </c>
    </row>
    <row r="362" spans="1:18" x14ac:dyDescent="0.3">
      <c r="A362" s="343" t="s">
        <v>18</v>
      </c>
      <c r="B362" s="343" t="s">
        <v>18</v>
      </c>
      <c r="C362" s="343" t="s">
        <v>210</v>
      </c>
      <c r="D362" s="343" t="s">
        <v>3</v>
      </c>
      <c r="E362" s="343">
        <v>429211</v>
      </c>
      <c r="F362" s="343">
        <v>7</v>
      </c>
      <c r="G362" s="343">
        <v>10</v>
      </c>
      <c r="H362" s="343">
        <v>60</v>
      </c>
      <c r="I362" s="343">
        <v>600</v>
      </c>
      <c r="L362" s="343">
        <v>10</v>
      </c>
      <c r="M362" s="355">
        <f t="shared" si="50"/>
        <v>1</v>
      </c>
    </row>
    <row r="364" spans="1:18" x14ac:dyDescent="0.3">
      <c r="C364" s="16" t="s">
        <v>24</v>
      </c>
      <c r="D364" s="31"/>
      <c r="G364" s="12">
        <v>11.28609379125022</v>
      </c>
      <c r="H364" s="12">
        <v>627</v>
      </c>
      <c r="I364" s="12">
        <v>7076.3808071138883</v>
      </c>
      <c r="J364" s="12">
        <v>3.4374714504973145</v>
      </c>
      <c r="L364" s="40">
        <v>11.548942400007617</v>
      </c>
      <c r="M364" s="356">
        <f>GEOMEAN(M365:M373)</f>
        <v>1.0232895998933818</v>
      </c>
      <c r="N364" s="356">
        <f>+M364*I364</f>
        <v>7241.1868848047761</v>
      </c>
      <c r="O364" s="356">
        <f>+N364/I364*100</f>
        <v>102.32895998933817</v>
      </c>
      <c r="R364" s="12">
        <v>136.04999044178621</v>
      </c>
    </row>
    <row r="365" spans="1:18" x14ac:dyDescent="0.3">
      <c r="A365" s="343" t="s">
        <v>18</v>
      </c>
      <c r="B365" s="343" t="s">
        <v>18</v>
      </c>
      <c r="C365" s="343" t="s">
        <v>197</v>
      </c>
      <c r="D365" s="343" t="s">
        <v>3</v>
      </c>
      <c r="E365" s="343">
        <v>429211</v>
      </c>
      <c r="F365" s="343">
        <v>16</v>
      </c>
      <c r="G365" s="343">
        <v>15.25</v>
      </c>
      <c r="H365" s="343">
        <v>3</v>
      </c>
      <c r="I365" s="343">
        <v>45.75</v>
      </c>
      <c r="L365" s="343">
        <v>15.25</v>
      </c>
      <c r="M365" s="355">
        <f t="shared" ref="M365:M373" si="51">+L365/G365</f>
        <v>1</v>
      </c>
    </row>
    <row r="366" spans="1:18" x14ac:dyDescent="0.3">
      <c r="A366" s="343" t="s">
        <v>18</v>
      </c>
      <c r="B366" s="343" t="s">
        <v>18</v>
      </c>
      <c r="C366" s="343" t="s">
        <v>199</v>
      </c>
      <c r="D366" s="343" t="s">
        <v>3</v>
      </c>
      <c r="E366" s="343">
        <v>429211</v>
      </c>
      <c r="F366" s="343">
        <v>16</v>
      </c>
      <c r="G366" s="343">
        <v>10.95</v>
      </c>
      <c r="H366" s="343">
        <v>10</v>
      </c>
      <c r="I366" s="343">
        <v>109.5</v>
      </c>
      <c r="L366" s="343">
        <v>10.95</v>
      </c>
      <c r="M366" s="355">
        <f t="shared" si="51"/>
        <v>1</v>
      </c>
    </row>
    <row r="367" spans="1:18" x14ac:dyDescent="0.3">
      <c r="A367" s="343" t="s">
        <v>18</v>
      </c>
      <c r="B367" s="343" t="s">
        <v>18</v>
      </c>
      <c r="C367" s="343" t="s">
        <v>200</v>
      </c>
      <c r="D367" s="343" t="s">
        <v>3</v>
      </c>
      <c r="E367" s="343">
        <v>429211</v>
      </c>
      <c r="F367" s="343">
        <v>16</v>
      </c>
      <c r="G367" s="343">
        <v>10.25</v>
      </c>
      <c r="H367" s="343">
        <v>30</v>
      </c>
      <c r="I367" s="343">
        <v>307.5</v>
      </c>
      <c r="L367" s="343">
        <v>11.95</v>
      </c>
      <c r="M367" s="355">
        <f t="shared" si="51"/>
        <v>1.1658536585365853</v>
      </c>
    </row>
    <row r="368" spans="1:18" x14ac:dyDescent="0.3">
      <c r="A368" s="343" t="s">
        <v>18</v>
      </c>
      <c r="B368" s="343" t="s">
        <v>18</v>
      </c>
      <c r="C368" s="343" t="s">
        <v>205</v>
      </c>
      <c r="D368" s="343" t="s">
        <v>3</v>
      </c>
      <c r="E368" s="343">
        <v>429211</v>
      </c>
      <c r="F368" s="343">
        <v>16</v>
      </c>
      <c r="G368" s="343">
        <v>10.1</v>
      </c>
      <c r="H368" s="343">
        <v>58</v>
      </c>
      <c r="I368" s="343">
        <v>585.79999999999995</v>
      </c>
      <c r="L368" s="343">
        <v>10.45</v>
      </c>
      <c r="M368" s="355">
        <f t="shared" si="51"/>
        <v>1.0346534653465347</v>
      </c>
    </row>
    <row r="369" spans="1:18" x14ac:dyDescent="0.3">
      <c r="A369" s="343" t="s">
        <v>18</v>
      </c>
      <c r="B369" s="343" t="s">
        <v>18</v>
      </c>
      <c r="C369" s="343" t="s">
        <v>206</v>
      </c>
      <c r="D369" s="343" t="s">
        <v>3</v>
      </c>
      <c r="E369" s="343">
        <v>429211</v>
      </c>
      <c r="F369" s="343">
        <v>16</v>
      </c>
      <c r="G369" s="343">
        <v>10.35</v>
      </c>
      <c r="H369" s="343">
        <v>96</v>
      </c>
      <c r="I369" s="343">
        <v>993.59999999999991</v>
      </c>
      <c r="L369" s="343">
        <v>10.35</v>
      </c>
      <c r="M369" s="355">
        <f t="shared" si="51"/>
        <v>1</v>
      </c>
    </row>
    <row r="370" spans="1:18" x14ac:dyDescent="0.3">
      <c r="A370" s="343" t="s">
        <v>18</v>
      </c>
      <c r="B370" s="343" t="s">
        <v>18</v>
      </c>
      <c r="C370" s="343" t="s">
        <v>207</v>
      </c>
      <c r="D370" s="343" t="s">
        <v>3</v>
      </c>
      <c r="E370" s="343">
        <v>429211</v>
      </c>
      <c r="F370" s="343">
        <v>16</v>
      </c>
      <c r="G370" s="343">
        <v>11.16</v>
      </c>
      <c r="H370" s="343">
        <v>324</v>
      </c>
      <c r="I370" s="343">
        <v>3615.84</v>
      </c>
      <c r="L370" s="343">
        <v>11.16</v>
      </c>
      <c r="M370" s="355">
        <f t="shared" si="51"/>
        <v>1</v>
      </c>
    </row>
    <row r="371" spans="1:18" x14ac:dyDescent="0.3">
      <c r="A371" s="343" t="s">
        <v>18</v>
      </c>
      <c r="B371" s="343" t="s">
        <v>18</v>
      </c>
      <c r="C371" s="343" t="s">
        <v>208</v>
      </c>
      <c r="D371" s="343" t="s">
        <v>3</v>
      </c>
      <c r="E371" s="343">
        <v>429211</v>
      </c>
      <c r="F371" s="343">
        <v>16</v>
      </c>
      <c r="G371" s="343">
        <v>10.9</v>
      </c>
      <c r="H371" s="343">
        <v>50</v>
      </c>
      <c r="I371" s="343">
        <v>545</v>
      </c>
      <c r="L371" s="343">
        <v>10.15</v>
      </c>
      <c r="M371" s="355">
        <f t="shared" si="51"/>
        <v>0.93119266055045868</v>
      </c>
    </row>
    <row r="372" spans="1:18" x14ac:dyDescent="0.3">
      <c r="A372" s="343" t="s">
        <v>18</v>
      </c>
      <c r="B372" s="343" t="s">
        <v>18</v>
      </c>
      <c r="C372" s="343" t="s">
        <v>215</v>
      </c>
      <c r="D372" s="343" t="s">
        <v>3</v>
      </c>
      <c r="E372" s="343">
        <v>429211</v>
      </c>
      <c r="F372" s="343">
        <v>16</v>
      </c>
      <c r="G372" s="343">
        <v>13</v>
      </c>
      <c r="H372" s="343">
        <v>12</v>
      </c>
      <c r="I372" s="343">
        <v>156</v>
      </c>
      <c r="L372" s="343">
        <v>13</v>
      </c>
      <c r="M372" s="355">
        <f t="shared" si="51"/>
        <v>1</v>
      </c>
    </row>
    <row r="373" spans="1:18" x14ac:dyDescent="0.3">
      <c r="A373" s="343" t="s">
        <v>18</v>
      </c>
      <c r="B373" s="343" t="s">
        <v>18</v>
      </c>
      <c r="C373" s="343" t="s">
        <v>216</v>
      </c>
      <c r="D373" s="343" t="s">
        <v>3</v>
      </c>
      <c r="E373" s="343">
        <v>429211</v>
      </c>
      <c r="F373" s="343">
        <v>16</v>
      </c>
      <c r="G373" s="343">
        <v>10.5</v>
      </c>
      <c r="H373" s="343">
        <v>44</v>
      </c>
      <c r="I373" s="343">
        <v>462</v>
      </c>
      <c r="L373" s="343">
        <v>11.5</v>
      </c>
      <c r="M373" s="355">
        <f t="shared" si="51"/>
        <v>1.0952380952380953</v>
      </c>
    </row>
    <row r="375" spans="1:18" x14ac:dyDescent="0.3">
      <c r="C375" s="16" t="s">
        <v>25</v>
      </c>
      <c r="D375" s="31" t="s">
        <v>18</v>
      </c>
      <c r="G375" s="12">
        <v>3.6035589286867555</v>
      </c>
      <c r="H375" s="12">
        <v>7344</v>
      </c>
      <c r="I375" s="12">
        <v>26464.536772275533</v>
      </c>
      <c r="J375" s="12">
        <v>12.855595548769822</v>
      </c>
      <c r="L375" s="40">
        <v>3.7317181589182007</v>
      </c>
      <c r="M375" s="356">
        <f>GEOMEAN(M376:M395)</f>
        <v>1.0355646272942038</v>
      </c>
      <c r="N375" s="356">
        <f>+M375*I375</f>
        <v>27405.738159095265</v>
      </c>
      <c r="O375" s="356">
        <f>+N375/I375*100</f>
        <v>103.55646272942039</v>
      </c>
      <c r="R375" s="12">
        <v>103.55646272942039</v>
      </c>
    </row>
    <row r="376" spans="1:18" x14ac:dyDescent="0.3">
      <c r="A376" s="343" t="s">
        <v>18</v>
      </c>
      <c r="B376" s="343" t="s">
        <v>18</v>
      </c>
      <c r="C376" s="343" t="s">
        <v>194</v>
      </c>
      <c r="D376" s="343" t="s">
        <v>3</v>
      </c>
      <c r="E376" s="343">
        <v>429211</v>
      </c>
      <c r="F376" s="343">
        <v>22</v>
      </c>
      <c r="G376" s="343">
        <v>4.25</v>
      </c>
      <c r="H376" s="343">
        <v>10</v>
      </c>
      <c r="I376" s="343">
        <v>42.5</v>
      </c>
      <c r="L376" s="343">
        <v>4.25</v>
      </c>
      <c r="M376" s="355">
        <f t="shared" ref="M376:M395" si="52">+L376/G376</f>
        <v>1</v>
      </c>
    </row>
    <row r="377" spans="1:18" x14ac:dyDescent="0.3">
      <c r="A377" s="343" t="s">
        <v>18</v>
      </c>
      <c r="B377" s="343" t="s">
        <v>18</v>
      </c>
      <c r="C377" s="343" t="s">
        <v>195</v>
      </c>
      <c r="D377" s="343" t="s">
        <v>3</v>
      </c>
      <c r="E377" s="343">
        <v>429211</v>
      </c>
      <c r="F377" s="343">
        <v>22</v>
      </c>
      <c r="G377" s="343">
        <v>3.85</v>
      </c>
      <c r="H377" s="343">
        <v>120</v>
      </c>
      <c r="I377" s="343">
        <v>462</v>
      </c>
      <c r="L377" s="343">
        <v>3.85</v>
      </c>
      <c r="M377" s="355">
        <f t="shared" si="52"/>
        <v>1</v>
      </c>
    </row>
    <row r="378" spans="1:18" x14ac:dyDescent="0.3">
      <c r="A378" s="343" t="s">
        <v>18</v>
      </c>
      <c r="B378" s="343" t="s">
        <v>18</v>
      </c>
      <c r="C378" s="343" t="s">
        <v>196</v>
      </c>
      <c r="D378" s="343" t="s">
        <v>3</v>
      </c>
      <c r="E378" s="343">
        <v>429211</v>
      </c>
      <c r="F378" s="343">
        <v>22</v>
      </c>
      <c r="G378" s="343">
        <v>3.75</v>
      </c>
      <c r="H378" s="343">
        <v>40</v>
      </c>
      <c r="I378" s="343">
        <v>150</v>
      </c>
      <c r="L378" s="343">
        <v>4.25</v>
      </c>
      <c r="M378" s="355">
        <f t="shared" si="52"/>
        <v>1.1333333333333333</v>
      </c>
    </row>
    <row r="379" spans="1:18" x14ac:dyDescent="0.3">
      <c r="A379" s="343" t="s">
        <v>18</v>
      </c>
      <c r="B379" s="343" t="s">
        <v>18</v>
      </c>
      <c r="C379" s="343" t="s">
        <v>197</v>
      </c>
      <c r="D379" s="343" t="s">
        <v>3</v>
      </c>
      <c r="E379" s="343">
        <v>429211</v>
      </c>
      <c r="F379" s="343">
        <v>22</v>
      </c>
      <c r="G379" s="343">
        <v>3.51</v>
      </c>
      <c r="H379" s="343">
        <v>300</v>
      </c>
      <c r="I379" s="343">
        <v>1053</v>
      </c>
      <c r="L379" s="343">
        <v>3.51</v>
      </c>
      <c r="M379" s="355">
        <f t="shared" si="52"/>
        <v>1</v>
      </c>
    </row>
    <row r="380" spans="1:18" x14ac:dyDescent="0.3">
      <c r="A380" s="343" t="s">
        <v>18</v>
      </c>
      <c r="B380" s="343" t="s">
        <v>18</v>
      </c>
      <c r="C380" s="343" t="s">
        <v>198</v>
      </c>
      <c r="D380" s="343" t="s">
        <v>3</v>
      </c>
      <c r="E380" s="343">
        <v>429211</v>
      </c>
      <c r="F380" s="343">
        <v>22</v>
      </c>
      <c r="G380" s="343">
        <v>3.45</v>
      </c>
      <c r="H380" s="343">
        <v>140</v>
      </c>
      <c r="I380" s="343">
        <v>483</v>
      </c>
      <c r="L380" s="343">
        <v>3.65</v>
      </c>
      <c r="M380" s="355">
        <f t="shared" si="52"/>
        <v>1.0579710144927534</v>
      </c>
    </row>
    <row r="381" spans="1:18" x14ac:dyDescent="0.3">
      <c r="A381" s="343" t="s">
        <v>18</v>
      </c>
      <c r="B381" s="343" t="s">
        <v>18</v>
      </c>
      <c r="C381" s="343" t="s">
        <v>214</v>
      </c>
      <c r="D381" s="343" t="s">
        <v>3</v>
      </c>
      <c r="E381" s="343">
        <v>429211</v>
      </c>
      <c r="F381" s="343">
        <v>22</v>
      </c>
      <c r="G381" s="343">
        <v>3.55</v>
      </c>
      <c r="H381" s="343">
        <v>240</v>
      </c>
      <c r="I381" s="343">
        <v>852</v>
      </c>
      <c r="L381" s="343">
        <v>3.65</v>
      </c>
      <c r="M381" s="355">
        <f t="shared" si="52"/>
        <v>1.028169014084507</v>
      </c>
    </row>
    <row r="382" spans="1:18" x14ac:dyDescent="0.3">
      <c r="A382" s="343" t="s">
        <v>18</v>
      </c>
      <c r="B382" s="343" t="s">
        <v>18</v>
      </c>
      <c r="C382" s="343" t="s">
        <v>199</v>
      </c>
      <c r="D382" s="343" t="s">
        <v>3</v>
      </c>
      <c r="E382" s="343">
        <v>429211</v>
      </c>
      <c r="F382" s="343">
        <v>22</v>
      </c>
      <c r="G382" s="343">
        <v>3.5</v>
      </c>
      <c r="H382" s="343">
        <v>200</v>
      </c>
      <c r="I382" s="343">
        <v>700</v>
      </c>
      <c r="L382" s="343">
        <v>3.8</v>
      </c>
      <c r="M382" s="355">
        <f t="shared" si="52"/>
        <v>1.0857142857142856</v>
      </c>
    </row>
    <row r="383" spans="1:18" x14ac:dyDescent="0.3">
      <c r="A383" s="343" t="s">
        <v>18</v>
      </c>
      <c r="B383" s="343" t="s">
        <v>18</v>
      </c>
      <c r="C383" s="343" t="s">
        <v>200</v>
      </c>
      <c r="D383" s="343" t="s">
        <v>3</v>
      </c>
      <c r="E383" s="343">
        <v>429211</v>
      </c>
      <c r="F383" s="343">
        <v>22</v>
      </c>
      <c r="G383" s="343">
        <v>3.6</v>
      </c>
      <c r="H383" s="343">
        <v>400</v>
      </c>
      <c r="I383" s="343">
        <v>1440</v>
      </c>
      <c r="L383" s="343">
        <v>3.6</v>
      </c>
      <c r="M383" s="355">
        <f t="shared" si="52"/>
        <v>1</v>
      </c>
    </row>
    <row r="384" spans="1:18" x14ac:dyDescent="0.3">
      <c r="A384" s="343" t="s">
        <v>18</v>
      </c>
      <c r="B384" s="343" t="s">
        <v>18</v>
      </c>
      <c r="C384" s="343" t="s">
        <v>201</v>
      </c>
      <c r="D384" s="343" t="s">
        <v>3</v>
      </c>
      <c r="E384" s="343">
        <v>429211</v>
      </c>
      <c r="F384" s="343">
        <v>22</v>
      </c>
      <c r="G384" s="343">
        <v>3.25</v>
      </c>
      <c r="H384" s="343">
        <v>600</v>
      </c>
      <c r="I384" s="343">
        <v>1950</v>
      </c>
      <c r="L384" s="343">
        <v>3.75</v>
      </c>
      <c r="M384" s="355">
        <f t="shared" si="52"/>
        <v>1.1538461538461537</v>
      </c>
    </row>
    <row r="385" spans="1:18" x14ac:dyDescent="0.3">
      <c r="A385" s="343" t="s">
        <v>18</v>
      </c>
      <c r="B385" s="343" t="s">
        <v>18</v>
      </c>
      <c r="C385" s="343" t="s">
        <v>223</v>
      </c>
      <c r="D385" s="343" t="s">
        <v>3</v>
      </c>
      <c r="E385" s="343">
        <v>429211</v>
      </c>
      <c r="F385" s="343">
        <v>22</v>
      </c>
      <c r="G385" s="343">
        <v>3.25</v>
      </c>
      <c r="H385" s="343">
        <v>86</v>
      </c>
      <c r="I385" s="343">
        <v>279.5</v>
      </c>
      <c r="L385" s="343">
        <v>3.5</v>
      </c>
      <c r="M385" s="355">
        <f t="shared" si="52"/>
        <v>1.0769230769230769</v>
      </c>
    </row>
    <row r="386" spans="1:18" x14ac:dyDescent="0.3">
      <c r="A386" s="343" t="s">
        <v>18</v>
      </c>
      <c r="B386" s="343" t="s">
        <v>18</v>
      </c>
      <c r="C386" s="343" t="s">
        <v>205</v>
      </c>
      <c r="D386" s="343" t="s">
        <v>3</v>
      </c>
      <c r="E386" s="343">
        <v>429211</v>
      </c>
      <c r="F386" s="343">
        <v>22</v>
      </c>
      <c r="G386" s="343">
        <v>3.05</v>
      </c>
      <c r="H386" s="343">
        <v>1127</v>
      </c>
      <c r="I386" s="343">
        <v>3437.35</v>
      </c>
      <c r="L386" s="343">
        <v>3.5</v>
      </c>
      <c r="M386" s="355">
        <f t="shared" si="52"/>
        <v>1.1475409836065575</v>
      </c>
    </row>
    <row r="387" spans="1:18" x14ac:dyDescent="0.3">
      <c r="A387" s="343" t="s">
        <v>18</v>
      </c>
      <c r="B387" s="343" t="s">
        <v>18</v>
      </c>
      <c r="C387" s="343" t="s">
        <v>207</v>
      </c>
      <c r="D387" s="343" t="s">
        <v>3</v>
      </c>
      <c r="E387" s="343">
        <v>429211</v>
      </c>
      <c r="F387" s="343">
        <v>22</v>
      </c>
      <c r="G387" s="343">
        <v>3.25</v>
      </c>
      <c r="H387" s="343">
        <v>1056</v>
      </c>
      <c r="I387" s="343">
        <v>3432</v>
      </c>
      <c r="L387" s="343">
        <v>3.71</v>
      </c>
      <c r="M387" s="355">
        <f t="shared" si="52"/>
        <v>1.1415384615384616</v>
      </c>
    </row>
    <row r="388" spans="1:18" x14ac:dyDescent="0.3">
      <c r="A388" s="343" t="s">
        <v>18</v>
      </c>
      <c r="B388" s="343" t="s">
        <v>18</v>
      </c>
      <c r="C388" s="343" t="s">
        <v>208</v>
      </c>
      <c r="D388" s="343" t="s">
        <v>3</v>
      </c>
      <c r="E388" s="343">
        <v>429211</v>
      </c>
      <c r="F388" s="343">
        <v>22</v>
      </c>
      <c r="G388" s="343">
        <v>4.75</v>
      </c>
      <c r="H388" s="343">
        <v>1000</v>
      </c>
      <c r="I388" s="343">
        <v>4750</v>
      </c>
      <c r="L388" s="343">
        <v>3.75</v>
      </c>
      <c r="M388" s="355">
        <f t="shared" si="52"/>
        <v>0.78947368421052633</v>
      </c>
    </row>
    <row r="389" spans="1:18" x14ac:dyDescent="0.3">
      <c r="A389" s="343" t="s">
        <v>18</v>
      </c>
      <c r="B389" s="343" t="s">
        <v>18</v>
      </c>
      <c r="C389" s="343" t="s">
        <v>209</v>
      </c>
      <c r="D389" s="343" t="s">
        <v>3</v>
      </c>
      <c r="E389" s="343">
        <v>429211</v>
      </c>
      <c r="F389" s="343">
        <v>22</v>
      </c>
      <c r="G389" s="343">
        <v>4.25</v>
      </c>
      <c r="H389" s="343">
        <v>140</v>
      </c>
      <c r="I389" s="343">
        <v>595</v>
      </c>
      <c r="L389" s="343">
        <v>4</v>
      </c>
      <c r="M389" s="355">
        <f t="shared" si="52"/>
        <v>0.94117647058823528</v>
      </c>
    </row>
    <row r="390" spans="1:18" x14ac:dyDescent="0.3">
      <c r="A390" s="343" t="s">
        <v>18</v>
      </c>
      <c r="B390" s="343" t="s">
        <v>18</v>
      </c>
      <c r="C390" s="343" t="s">
        <v>215</v>
      </c>
      <c r="D390" s="343" t="s">
        <v>3</v>
      </c>
      <c r="E390" s="343">
        <v>429211</v>
      </c>
      <c r="F390" s="343">
        <v>22</v>
      </c>
      <c r="G390" s="343">
        <v>3.5</v>
      </c>
      <c r="H390" s="343">
        <v>60</v>
      </c>
      <c r="I390" s="343">
        <v>210</v>
      </c>
      <c r="L390" s="343">
        <v>3.5</v>
      </c>
      <c r="M390" s="355">
        <f t="shared" si="52"/>
        <v>1</v>
      </c>
    </row>
    <row r="391" spans="1:18" x14ac:dyDescent="0.3">
      <c r="A391" s="343" t="s">
        <v>18</v>
      </c>
      <c r="B391" s="343" t="s">
        <v>18</v>
      </c>
      <c r="C391" s="343" t="s">
        <v>216</v>
      </c>
      <c r="D391" s="343" t="s">
        <v>3</v>
      </c>
      <c r="E391" s="343">
        <v>429211</v>
      </c>
      <c r="F391" s="343">
        <v>22</v>
      </c>
      <c r="G391" s="343">
        <v>3.75</v>
      </c>
      <c r="H391" s="343">
        <v>720</v>
      </c>
      <c r="I391" s="343">
        <v>2700</v>
      </c>
      <c r="L391" s="343">
        <v>3.75</v>
      </c>
      <c r="M391" s="355">
        <f t="shared" si="52"/>
        <v>1</v>
      </c>
    </row>
    <row r="392" spans="1:18" x14ac:dyDescent="0.3">
      <c r="A392" s="343" t="s">
        <v>18</v>
      </c>
      <c r="B392" s="343" t="s">
        <v>18</v>
      </c>
      <c r="C392" s="343" t="s">
        <v>210</v>
      </c>
      <c r="D392" s="343" t="s">
        <v>3</v>
      </c>
      <c r="E392" s="343">
        <v>429211</v>
      </c>
      <c r="F392" s="343">
        <v>22</v>
      </c>
      <c r="G392" s="343">
        <v>3.5</v>
      </c>
      <c r="H392" s="343">
        <v>145</v>
      </c>
      <c r="I392" s="343">
        <v>507.5</v>
      </c>
      <c r="L392" s="343">
        <v>3.5</v>
      </c>
      <c r="M392" s="355">
        <f t="shared" si="52"/>
        <v>1</v>
      </c>
    </row>
    <row r="393" spans="1:18" x14ac:dyDescent="0.3">
      <c r="A393" s="343" t="s">
        <v>18</v>
      </c>
      <c r="B393" s="343" t="s">
        <v>18</v>
      </c>
      <c r="C393" s="343" t="s">
        <v>211</v>
      </c>
      <c r="D393" s="343" t="s">
        <v>3</v>
      </c>
      <c r="E393" s="343">
        <v>429211</v>
      </c>
      <c r="F393" s="343">
        <v>22</v>
      </c>
      <c r="G393" s="343">
        <v>4</v>
      </c>
      <c r="H393" s="343">
        <v>120</v>
      </c>
      <c r="I393" s="343">
        <v>480</v>
      </c>
      <c r="L393" s="343">
        <v>4</v>
      </c>
      <c r="M393" s="355">
        <f t="shared" si="52"/>
        <v>1</v>
      </c>
    </row>
    <row r="394" spans="1:18" x14ac:dyDescent="0.3">
      <c r="A394" s="343" t="s">
        <v>18</v>
      </c>
      <c r="B394" s="343" t="s">
        <v>18</v>
      </c>
      <c r="C394" s="343" t="s">
        <v>218</v>
      </c>
      <c r="D394" s="343" t="s">
        <v>3</v>
      </c>
      <c r="E394" s="343">
        <v>429211</v>
      </c>
      <c r="F394" s="343">
        <v>22</v>
      </c>
      <c r="G394" s="343">
        <v>3.25</v>
      </c>
      <c r="H394" s="343">
        <v>240</v>
      </c>
      <c r="I394" s="343">
        <v>780</v>
      </c>
      <c r="L394" s="343">
        <v>3.75</v>
      </c>
      <c r="M394" s="355">
        <f t="shared" si="52"/>
        <v>1.1538461538461537</v>
      </c>
    </row>
    <row r="395" spans="1:18" x14ac:dyDescent="0.3">
      <c r="A395" s="343" t="s">
        <v>18</v>
      </c>
      <c r="B395" s="343" t="s">
        <v>18</v>
      </c>
      <c r="C395" s="343" t="s">
        <v>212</v>
      </c>
      <c r="D395" s="343" t="s">
        <v>3</v>
      </c>
      <c r="E395" s="343">
        <v>429211</v>
      </c>
      <c r="F395" s="343">
        <v>22</v>
      </c>
      <c r="G395" s="343">
        <v>3.25</v>
      </c>
      <c r="H395" s="343">
        <v>600</v>
      </c>
      <c r="I395" s="343">
        <v>1950</v>
      </c>
      <c r="L395" s="343">
        <v>3.5</v>
      </c>
      <c r="M395" s="355">
        <f t="shared" si="52"/>
        <v>1.0769230769230769</v>
      </c>
    </row>
    <row r="397" spans="1:18" x14ac:dyDescent="0.3">
      <c r="C397" s="16" t="s">
        <v>79</v>
      </c>
      <c r="D397" s="31" t="s">
        <v>18</v>
      </c>
      <c r="G397" s="12">
        <v>0.34754829008323507</v>
      </c>
      <c r="H397" s="12">
        <v>20912</v>
      </c>
      <c r="I397" s="12">
        <v>7267.929842220612</v>
      </c>
      <c r="J397" s="12">
        <v>3.5305196283013895</v>
      </c>
      <c r="L397" s="40">
        <v>0.39543838822708594</v>
      </c>
      <c r="M397" s="356">
        <f>GEOMEAN(M398:M404)</f>
        <v>1.1377940836146299</v>
      </c>
      <c r="N397" s="356">
        <f>+M397*I397</f>
        <v>8269.407574604822</v>
      </c>
      <c r="O397" s="356">
        <f>+N397/I397*100</f>
        <v>113.77940836146298</v>
      </c>
      <c r="R397" s="12">
        <v>113.77940836146297</v>
      </c>
    </row>
    <row r="398" spans="1:18" x14ac:dyDescent="0.3">
      <c r="A398" s="343" t="s">
        <v>18</v>
      </c>
      <c r="B398" s="343" t="s">
        <v>18</v>
      </c>
      <c r="C398" s="343" t="s">
        <v>197</v>
      </c>
      <c r="D398" s="343" t="s">
        <v>3</v>
      </c>
      <c r="E398" s="343">
        <v>240207</v>
      </c>
      <c r="F398" s="343">
        <v>7</v>
      </c>
      <c r="G398" s="343">
        <v>0.35</v>
      </c>
      <c r="H398" s="343">
        <v>2000</v>
      </c>
      <c r="I398" s="343">
        <v>700</v>
      </c>
      <c r="L398" s="343">
        <v>0.35</v>
      </c>
      <c r="M398" s="355">
        <f t="shared" ref="M398:M404" si="53">+L398/G398</f>
        <v>1</v>
      </c>
    </row>
    <row r="399" spans="1:18" x14ac:dyDescent="0.3">
      <c r="A399" s="343" t="s">
        <v>18</v>
      </c>
      <c r="B399" s="343" t="s">
        <v>18</v>
      </c>
      <c r="C399" s="343" t="s">
        <v>200</v>
      </c>
      <c r="D399" s="343" t="s">
        <v>3</v>
      </c>
      <c r="E399" s="343">
        <v>240207</v>
      </c>
      <c r="F399" s="343">
        <v>7</v>
      </c>
      <c r="G399" s="343">
        <v>0.4</v>
      </c>
      <c r="H399" s="343">
        <v>500</v>
      </c>
      <c r="I399" s="343">
        <v>200</v>
      </c>
      <c r="L399" s="343">
        <v>0.4</v>
      </c>
      <c r="M399" s="355">
        <f t="shared" si="53"/>
        <v>1</v>
      </c>
    </row>
    <row r="400" spans="1:18" x14ac:dyDescent="0.3">
      <c r="A400" s="343" t="s">
        <v>18</v>
      </c>
      <c r="B400" s="343" t="s">
        <v>18</v>
      </c>
      <c r="C400" s="343" t="s">
        <v>206</v>
      </c>
      <c r="D400" s="343" t="s">
        <v>3</v>
      </c>
      <c r="E400" s="343">
        <v>240207</v>
      </c>
      <c r="F400" s="343">
        <v>7</v>
      </c>
      <c r="G400" s="343">
        <v>0.25</v>
      </c>
      <c r="H400" s="343">
        <v>2162</v>
      </c>
      <c r="I400" s="343">
        <v>540.5</v>
      </c>
      <c r="L400" s="343">
        <v>0.45</v>
      </c>
      <c r="M400" s="355">
        <f t="shared" si="53"/>
        <v>1.8</v>
      </c>
    </row>
    <row r="401" spans="1:18" x14ac:dyDescent="0.3">
      <c r="A401" s="343" t="s">
        <v>18</v>
      </c>
      <c r="B401" s="343" t="s">
        <v>18</v>
      </c>
      <c r="C401" s="343" t="s">
        <v>207</v>
      </c>
      <c r="D401" s="343" t="s">
        <v>3</v>
      </c>
      <c r="E401" s="343">
        <v>240207</v>
      </c>
      <c r="F401" s="343">
        <v>7</v>
      </c>
      <c r="G401" s="343">
        <v>0.25</v>
      </c>
      <c r="H401" s="343">
        <v>11270</v>
      </c>
      <c r="I401" s="343">
        <v>2817.5</v>
      </c>
      <c r="L401" s="343">
        <v>0.3</v>
      </c>
      <c r="M401" s="355">
        <f t="shared" si="53"/>
        <v>1.2</v>
      </c>
    </row>
    <row r="402" spans="1:18" x14ac:dyDescent="0.3">
      <c r="A402" s="343" t="s">
        <v>18</v>
      </c>
      <c r="B402" s="343" t="s">
        <v>18</v>
      </c>
      <c r="C402" s="343" t="s">
        <v>208</v>
      </c>
      <c r="D402" s="343" t="s">
        <v>3</v>
      </c>
      <c r="E402" s="343">
        <v>240207</v>
      </c>
      <c r="F402" s="343">
        <v>7</v>
      </c>
      <c r="G402" s="343">
        <v>0.5</v>
      </c>
      <c r="H402" s="343">
        <v>1000</v>
      </c>
      <c r="I402" s="343">
        <v>500</v>
      </c>
      <c r="L402" s="343">
        <v>0.5</v>
      </c>
      <c r="M402" s="355">
        <f t="shared" si="53"/>
        <v>1</v>
      </c>
    </row>
    <row r="403" spans="1:18" x14ac:dyDescent="0.3">
      <c r="A403" s="343" t="s">
        <v>18</v>
      </c>
      <c r="B403" s="343" t="s">
        <v>18</v>
      </c>
      <c r="C403" s="343" t="s">
        <v>219</v>
      </c>
      <c r="D403" s="343" t="s">
        <v>3</v>
      </c>
      <c r="E403" s="343">
        <v>240207</v>
      </c>
      <c r="F403" s="343">
        <v>7</v>
      </c>
      <c r="G403" s="343">
        <v>0.4</v>
      </c>
      <c r="H403" s="343">
        <v>980</v>
      </c>
      <c r="I403" s="343">
        <v>392</v>
      </c>
      <c r="L403" s="343">
        <v>0.4</v>
      </c>
      <c r="M403" s="355">
        <f t="shared" si="53"/>
        <v>1</v>
      </c>
    </row>
    <row r="404" spans="1:18" x14ac:dyDescent="0.3">
      <c r="A404" s="343" t="s">
        <v>18</v>
      </c>
      <c r="B404" s="343" t="s">
        <v>18</v>
      </c>
      <c r="C404" s="343" t="s">
        <v>213</v>
      </c>
      <c r="D404" s="343" t="s">
        <v>3</v>
      </c>
      <c r="E404" s="343">
        <v>240207</v>
      </c>
      <c r="F404" s="343">
        <v>7</v>
      </c>
      <c r="G404" s="343">
        <v>0.35</v>
      </c>
      <c r="H404" s="343">
        <v>3000</v>
      </c>
      <c r="I404" s="343">
        <v>1050</v>
      </c>
      <c r="L404" s="343">
        <v>0.4</v>
      </c>
      <c r="M404" s="355">
        <f t="shared" si="53"/>
        <v>1.142857142857143</v>
      </c>
    </row>
    <row r="406" spans="1:18" x14ac:dyDescent="0.3">
      <c r="C406" s="16" t="s">
        <v>80</v>
      </c>
      <c r="D406" s="31" t="s">
        <v>18</v>
      </c>
      <c r="G406" s="12">
        <v>0.25585915625158162</v>
      </c>
      <c r="H406" s="12">
        <v>9602</v>
      </c>
      <c r="I406" s="12">
        <v>2456.7596183276869</v>
      </c>
      <c r="J406" s="12">
        <v>1.193412463083714</v>
      </c>
      <c r="L406" s="40">
        <v>0.2638064017259753</v>
      </c>
      <c r="M406" s="356">
        <f>GEOMEAN(M407:M417)</f>
        <v>1.0310610165015135</v>
      </c>
      <c r="N406" s="356">
        <f>+M406*I406</f>
        <v>2533.0690693728152</v>
      </c>
      <c r="O406" s="356">
        <f>+N406/I406*100</f>
        <v>103.10610165015134</v>
      </c>
      <c r="R406" s="12">
        <v>103.10610165015134</v>
      </c>
    </row>
    <row r="407" spans="1:18" x14ac:dyDescent="0.3">
      <c r="A407" s="343" t="s">
        <v>18</v>
      </c>
      <c r="B407" s="343" t="s">
        <v>18</v>
      </c>
      <c r="C407" s="343" t="s">
        <v>195</v>
      </c>
      <c r="D407" s="343" t="s">
        <v>3</v>
      </c>
      <c r="E407" s="343">
        <v>240207</v>
      </c>
      <c r="F407" s="343">
        <v>7</v>
      </c>
      <c r="G407" s="343">
        <v>0.35</v>
      </c>
      <c r="H407" s="343">
        <v>300</v>
      </c>
      <c r="I407" s="343">
        <v>105</v>
      </c>
      <c r="L407" s="343">
        <v>0.35</v>
      </c>
      <c r="M407" s="355">
        <f t="shared" ref="M407:M417" si="54">+L407/G407</f>
        <v>1</v>
      </c>
    </row>
    <row r="408" spans="1:18" x14ac:dyDescent="0.3">
      <c r="A408" s="343" t="s">
        <v>18</v>
      </c>
      <c r="B408" s="343" t="s">
        <v>18</v>
      </c>
      <c r="C408" s="343" t="s">
        <v>197</v>
      </c>
      <c r="D408" s="343" t="s">
        <v>3</v>
      </c>
      <c r="E408" s="343">
        <v>240207</v>
      </c>
      <c r="F408" s="343">
        <v>7</v>
      </c>
      <c r="G408" s="343">
        <v>0.25</v>
      </c>
      <c r="H408" s="343">
        <v>2000</v>
      </c>
      <c r="I408" s="343">
        <v>500</v>
      </c>
      <c r="L408" s="343">
        <v>0.25</v>
      </c>
      <c r="M408" s="355">
        <f t="shared" si="54"/>
        <v>1</v>
      </c>
    </row>
    <row r="409" spans="1:18" x14ac:dyDescent="0.3">
      <c r="A409" s="343" t="s">
        <v>18</v>
      </c>
      <c r="B409" s="343" t="s">
        <v>18</v>
      </c>
      <c r="C409" s="343" t="s">
        <v>198</v>
      </c>
      <c r="D409" s="343" t="s">
        <v>3</v>
      </c>
      <c r="E409" s="343">
        <v>240207</v>
      </c>
      <c r="F409" s="343">
        <v>7</v>
      </c>
      <c r="G409" s="343">
        <v>0.2</v>
      </c>
      <c r="H409" s="343">
        <v>200</v>
      </c>
      <c r="I409" s="343">
        <v>40</v>
      </c>
      <c r="L409" s="343">
        <v>0.2</v>
      </c>
      <c r="M409" s="355">
        <f t="shared" si="54"/>
        <v>1</v>
      </c>
    </row>
    <row r="410" spans="1:18" x14ac:dyDescent="0.3">
      <c r="A410" s="343" t="s">
        <v>18</v>
      </c>
      <c r="B410" s="343" t="s">
        <v>18</v>
      </c>
      <c r="C410" s="343" t="s">
        <v>214</v>
      </c>
      <c r="D410" s="343" t="s">
        <v>3</v>
      </c>
      <c r="E410" s="343">
        <v>240207</v>
      </c>
      <c r="F410" s="343">
        <v>7</v>
      </c>
      <c r="G410" s="343">
        <v>0.25</v>
      </c>
      <c r="H410" s="343">
        <v>1000</v>
      </c>
      <c r="I410" s="343">
        <v>250</v>
      </c>
      <c r="L410" s="343">
        <v>0.3</v>
      </c>
      <c r="M410" s="355">
        <f t="shared" si="54"/>
        <v>1.2</v>
      </c>
    </row>
    <row r="411" spans="1:18" x14ac:dyDescent="0.3">
      <c r="A411" s="343" t="s">
        <v>18</v>
      </c>
      <c r="B411" s="343" t="s">
        <v>18</v>
      </c>
      <c r="C411" s="343" t="s">
        <v>200</v>
      </c>
      <c r="D411" s="343" t="s">
        <v>3</v>
      </c>
      <c r="E411" s="343">
        <v>240207</v>
      </c>
      <c r="F411" s="343">
        <v>7</v>
      </c>
      <c r="G411" s="343">
        <v>0.25</v>
      </c>
      <c r="H411" s="343">
        <v>150</v>
      </c>
      <c r="I411" s="343">
        <v>37.5</v>
      </c>
      <c r="L411" s="343">
        <v>0.25</v>
      </c>
      <c r="M411" s="355">
        <f t="shared" si="54"/>
        <v>1</v>
      </c>
    </row>
    <row r="412" spans="1:18" x14ac:dyDescent="0.3">
      <c r="A412" s="343" t="s">
        <v>18</v>
      </c>
      <c r="B412" s="343" t="s">
        <v>18</v>
      </c>
      <c r="C412" s="343" t="s">
        <v>207</v>
      </c>
      <c r="D412" s="343" t="s">
        <v>3</v>
      </c>
      <c r="E412" s="343">
        <v>240207</v>
      </c>
      <c r="F412" s="343">
        <v>7</v>
      </c>
      <c r="G412" s="343">
        <v>0.2</v>
      </c>
      <c r="H412" s="343">
        <v>732</v>
      </c>
      <c r="I412" s="343">
        <v>146.4</v>
      </c>
      <c r="L412" s="343">
        <v>0.2</v>
      </c>
      <c r="M412" s="355">
        <f t="shared" si="54"/>
        <v>1</v>
      </c>
    </row>
    <row r="413" spans="1:18" x14ac:dyDescent="0.3">
      <c r="A413" s="343" t="s">
        <v>18</v>
      </c>
      <c r="B413" s="343" t="s">
        <v>18</v>
      </c>
      <c r="C413" s="343" t="s">
        <v>208</v>
      </c>
      <c r="D413" s="343" t="s">
        <v>3</v>
      </c>
      <c r="E413" s="343">
        <v>240207</v>
      </c>
      <c r="F413" s="343">
        <v>7</v>
      </c>
      <c r="G413" s="343">
        <v>0.25</v>
      </c>
      <c r="H413" s="343">
        <v>2000</v>
      </c>
      <c r="I413" s="343">
        <v>500</v>
      </c>
      <c r="L413" s="343">
        <v>0.25</v>
      </c>
      <c r="M413" s="355">
        <f t="shared" si="54"/>
        <v>1</v>
      </c>
    </row>
    <row r="414" spans="1:18" x14ac:dyDescent="0.3">
      <c r="A414" s="343" t="s">
        <v>18</v>
      </c>
      <c r="B414" s="343" t="s">
        <v>18</v>
      </c>
      <c r="C414" s="343" t="s">
        <v>209</v>
      </c>
      <c r="D414" s="343" t="s">
        <v>3</v>
      </c>
      <c r="E414" s="343">
        <v>240207</v>
      </c>
      <c r="F414" s="343">
        <v>7</v>
      </c>
      <c r="G414" s="343">
        <v>0.25</v>
      </c>
      <c r="H414" s="343">
        <v>80</v>
      </c>
      <c r="I414" s="343">
        <v>20</v>
      </c>
      <c r="L414" s="343">
        <v>0.25</v>
      </c>
      <c r="M414" s="355">
        <f t="shared" si="54"/>
        <v>1</v>
      </c>
    </row>
    <row r="415" spans="1:18" x14ac:dyDescent="0.3">
      <c r="A415" s="343" t="s">
        <v>18</v>
      </c>
      <c r="B415" s="343" t="s">
        <v>18</v>
      </c>
      <c r="C415" s="343" t="s">
        <v>215</v>
      </c>
      <c r="D415" s="343" t="s">
        <v>3</v>
      </c>
      <c r="E415" s="343">
        <v>240207</v>
      </c>
      <c r="F415" s="343">
        <v>7</v>
      </c>
      <c r="G415" s="343">
        <v>0.25</v>
      </c>
      <c r="H415" s="343">
        <v>600</v>
      </c>
      <c r="I415" s="343">
        <v>150</v>
      </c>
      <c r="L415" s="343">
        <v>0.25</v>
      </c>
      <c r="M415" s="355">
        <f t="shared" si="54"/>
        <v>1</v>
      </c>
    </row>
    <row r="416" spans="1:18" x14ac:dyDescent="0.3">
      <c r="A416" s="343" t="s">
        <v>18</v>
      </c>
      <c r="B416" s="343" t="s">
        <v>18</v>
      </c>
      <c r="C416" s="343" t="s">
        <v>219</v>
      </c>
      <c r="D416" s="343" t="s">
        <v>3</v>
      </c>
      <c r="E416" s="343">
        <v>240207</v>
      </c>
      <c r="F416" s="343">
        <v>7</v>
      </c>
      <c r="G416" s="343">
        <v>0.3</v>
      </c>
      <c r="H416" s="343">
        <v>540</v>
      </c>
      <c r="I416" s="343">
        <v>162</v>
      </c>
      <c r="L416" s="343">
        <v>0.3</v>
      </c>
      <c r="M416" s="355">
        <f t="shared" si="54"/>
        <v>1</v>
      </c>
    </row>
    <row r="417" spans="1:18" x14ac:dyDescent="0.3">
      <c r="A417" s="343" t="s">
        <v>18</v>
      </c>
      <c r="B417" s="343" t="s">
        <v>18</v>
      </c>
      <c r="C417" s="343" t="s">
        <v>213</v>
      </c>
      <c r="D417" s="343" t="s">
        <v>3</v>
      </c>
      <c r="E417" s="343">
        <v>240207</v>
      </c>
      <c r="F417" s="343">
        <v>7</v>
      </c>
      <c r="G417" s="343">
        <v>0.3</v>
      </c>
      <c r="H417" s="343">
        <v>2000</v>
      </c>
      <c r="I417" s="343">
        <v>600</v>
      </c>
      <c r="L417" s="343">
        <v>0.35</v>
      </c>
      <c r="M417" s="355">
        <f t="shared" si="54"/>
        <v>1.1666666666666667</v>
      </c>
    </row>
    <row r="419" spans="1:18" x14ac:dyDescent="0.3">
      <c r="C419" s="16" t="s">
        <v>81</v>
      </c>
      <c r="D419" s="31" t="s">
        <v>18</v>
      </c>
      <c r="G419" s="12">
        <v>0.57556591440287652</v>
      </c>
      <c r="H419" s="12">
        <v>4326</v>
      </c>
      <c r="I419" s="12">
        <v>2489.8981457068439</v>
      </c>
      <c r="J419" s="12">
        <v>100</v>
      </c>
      <c r="L419" s="40">
        <v>0.57363090128320215</v>
      </c>
      <c r="M419" s="356">
        <f>GEOMEAN(M420:M426)</f>
        <v>0.99663806860126214</v>
      </c>
      <c r="N419" s="356">
        <f>+M419*I419</f>
        <v>2481.5272789511328</v>
      </c>
      <c r="O419" s="356">
        <f>+N419/I419*100</f>
        <v>99.663806860126201</v>
      </c>
      <c r="R419" s="12">
        <v>99.663806860126201</v>
      </c>
    </row>
    <row r="420" spans="1:18" x14ac:dyDescent="0.3">
      <c r="A420" s="343" t="s">
        <v>18</v>
      </c>
      <c r="B420" s="343" t="s">
        <v>18</v>
      </c>
      <c r="C420" s="343" t="s">
        <v>194</v>
      </c>
      <c r="D420" s="343" t="s">
        <v>3</v>
      </c>
      <c r="E420" s="343">
        <v>263860</v>
      </c>
      <c r="F420" s="343">
        <v>29</v>
      </c>
      <c r="G420" s="343">
        <v>0.3</v>
      </c>
      <c r="H420" s="343">
        <v>35</v>
      </c>
      <c r="I420" s="343">
        <v>10.5</v>
      </c>
      <c r="L420" s="343">
        <v>0.3</v>
      </c>
      <c r="M420" s="355">
        <f t="shared" ref="M420:M426" si="55">+L420/G420</f>
        <v>1</v>
      </c>
    </row>
    <row r="421" spans="1:18" x14ac:dyDescent="0.3">
      <c r="A421" s="343" t="s">
        <v>18</v>
      </c>
      <c r="B421" s="343" t="s">
        <v>18</v>
      </c>
      <c r="C421" s="343" t="s">
        <v>195</v>
      </c>
      <c r="D421" s="343" t="s">
        <v>3</v>
      </c>
      <c r="E421" s="343">
        <v>263860</v>
      </c>
      <c r="F421" s="343">
        <v>29</v>
      </c>
      <c r="G421" s="343">
        <v>0.5</v>
      </c>
      <c r="H421" s="343">
        <v>60</v>
      </c>
      <c r="I421" s="343">
        <v>30</v>
      </c>
      <c r="L421" s="343">
        <v>0.5</v>
      </c>
      <c r="M421" s="355">
        <f t="shared" si="55"/>
        <v>1</v>
      </c>
    </row>
    <row r="422" spans="1:18" x14ac:dyDescent="0.3">
      <c r="A422" s="343" t="s">
        <v>18</v>
      </c>
      <c r="B422" s="343" t="s">
        <v>18</v>
      </c>
      <c r="C422" s="343" t="s">
        <v>201</v>
      </c>
      <c r="D422" s="343" t="s">
        <v>3</v>
      </c>
      <c r="E422" s="343">
        <v>263860</v>
      </c>
      <c r="F422" s="343">
        <v>29</v>
      </c>
      <c r="G422" s="343">
        <v>0.25</v>
      </c>
      <c r="H422" s="343">
        <v>3000</v>
      </c>
      <c r="I422" s="343">
        <v>750</v>
      </c>
      <c r="L422" s="343">
        <v>0.25</v>
      </c>
      <c r="M422" s="355">
        <f t="shared" si="55"/>
        <v>1</v>
      </c>
    </row>
    <row r="423" spans="1:18" x14ac:dyDescent="0.3">
      <c r="A423" s="343" t="s">
        <v>18</v>
      </c>
      <c r="B423" s="343" t="s">
        <v>18</v>
      </c>
      <c r="C423" s="343" t="s">
        <v>209</v>
      </c>
      <c r="D423" s="343" t="s">
        <v>3</v>
      </c>
      <c r="E423" s="343">
        <v>263860</v>
      </c>
      <c r="F423" s="343">
        <v>29</v>
      </c>
      <c r="G423" s="343">
        <v>0.9</v>
      </c>
      <c r="H423" s="343">
        <v>240</v>
      </c>
      <c r="I423" s="343">
        <v>216</v>
      </c>
      <c r="L423" s="343">
        <v>1.0900000000000001</v>
      </c>
      <c r="M423" s="355">
        <f t="shared" si="55"/>
        <v>1.2111111111111112</v>
      </c>
    </row>
    <row r="424" spans="1:18" x14ac:dyDescent="0.3">
      <c r="A424" s="343" t="s">
        <v>18</v>
      </c>
      <c r="B424" s="343" t="s">
        <v>18</v>
      </c>
      <c r="C424" s="343" t="s">
        <v>215</v>
      </c>
      <c r="D424" s="343" t="s">
        <v>3</v>
      </c>
      <c r="E424" s="343">
        <v>263860</v>
      </c>
      <c r="F424" s="343">
        <v>29</v>
      </c>
      <c r="G424" s="343">
        <v>1.25</v>
      </c>
      <c r="H424" s="343">
        <v>180</v>
      </c>
      <c r="I424" s="343">
        <v>225</v>
      </c>
      <c r="L424" s="343">
        <v>1.25</v>
      </c>
      <c r="M424" s="355">
        <f t="shared" si="55"/>
        <v>1</v>
      </c>
    </row>
    <row r="425" spans="1:18" x14ac:dyDescent="0.3">
      <c r="A425" s="343" t="s">
        <v>18</v>
      </c>
      <c r="B425" s="343" t="s">
        <v>18</v>
      </c>
      <c r="C425" s="343" t="s">
        <v>211</v>
      </c>
      <c r="D425" s="343" t="s">
        <v>3</v>
      </c>
      <c r="E425" s="343">
        <v>263860</v>
      </c>
      <c r="F425" s="343">
        <v>29</v>
      </c>
      <c r="G425" s="343">
        <v>0.8</v>
      </c>
      <c r="H425" s="343">
        <v>720</v>
      </c>
      <c r="I425" s="343">
        <v>576</v>
      </c>
      <c r="L425" s="343">
        <v>0.8</v>
      </c>
      <c r="M425" s="355">
        <f t="shared" si="55"/>
        <v>1</v>
      </c>
    </row>
    <row r="426" spans="1:18" x14ac:dyDescent="0.3">
      <c r="A426" s="343" t="s">
        <v>18</v>
      </c>
      <c r="B426" s="343" t="s">
        <v>18</v>
      </c>
      <c r="C426" s="343" t="s">
        <v>219</v>
      </c>
      <c r="D426" s="343" t="s">
        <v>3</v>
      </c>
      <c r="E426" s="343">
        <v>263860</v>
      </c>
      <c r="F426" s="343">
        <v>29</v>
      </c>
      <c r="G426" s="343">
        <v>0.62</v>
      </c>
      <c r="H426" s="343">
        <v>91</v>
      </c>
      <c r="I426" s="343">
        <v>56.42</v>
      </c>
      <c r="L426" s="343">
        <v>0.5</v>
      </c>
      <c r="M426" s="355">
        <f t="shared" si="55"/>
        <v>0.80645161290322587</v>
      </c>
    </row>
    <row r="428" spans="1:18" x14ac:dyDescent="0.3">
      <c r="C428" s="16" t="s">
        <v>82</v>
      </c>
      <c r="D428" s="31" t="s">
        <v>18</v>
      </c>
      <c r="G428" s="12">
        <v>0.42946256192546395</v>
      </c>
      <c r="H428" s="12">
        <v>16744</v>
      </c>
      <c r="I428" s="12">
        <v>7190.9211368799688</v>
      </c>
      <c r="J428" s="12">
        <v>3.4931113495125907</v>
      </c>
      <c r="L428" s="40">
        <v>0.51651637192012856</v>
      </c>
      <c r="M428" s="356">
        <f>GEOMEAN(M429:M438)</f>
        <v>1.2027040718156321</v>
      </c>
      <c r="N428" s="356">
        <f>+M428*I428</f>
        <v>8648.550131430633</v>
      </c>
      <c r="O428" s="356">
        <f>+N428/I428*100</f>
        <v>120.27040718156321</v>
      </c>
      <c r="R428" s="12">
        <v>120.27040718156321</v>
      </c>
    </row>
    <row r="429" spans="1:18" x14ac:dyDescent="0.3">
      <c r="A429" s="343" t="s">
        <v>18</v>
      </c>
      <c r="B429" s="343" t="s">
        <v>18</v>
      </c>
      <c r="C429" s="343" t="s">
        <v>197</v>
      </c>
      <c r="D429" s="343" t="s">
        <v>3</v>
      </c>
      <c r="E429" s="343">
        <v>263940</v>
      </c>
      <c r="F429" s="343">
        <v>29</v>
      </c>
      <c r="G429" s="343">
        <v>0.95</v>
      </c>
      <c r="H429" s="343">
        <v>50</v>
      </c>
      <c r="I429" s="343">
        <v>47.5</v>
      </c>
      <c r="L429" s="343">
        <v>0.9</v>
      </c>
      <c r="M429" s="355">
        <f t="shared" ref="M429:M438" si="56">+L429/G429</f>
        <v>0.94736842105263164</v>
      </c>
    </row>
    <row r="430" spans="1:18" x14ac:dyDescent="0.3">
      <c r="A430" s="343" t="s">
        <v>18</v>
      </c>
      <c r="B430" s="343" t="s">
        <v>18</v>
      </c>
      <c r="C430" s="343" t="s">
        <v>214</v>
      </c>
      <c r="D430" s="343" t="s">
        <v>3</v>
      </c>
      <c r="E430" s="343">
        <v>263940</v>
      </c>
      <c r="F430" s="343">
        <v>29</v>
      </c>
      <c r="G430" s="343">
        <v>0.19</v>
      </c>
      <c r="H430" s="343">
        <v>2000</v>
      </c>
      <c r="I430" s="343">
        <v>380</v>
      </c>
      <c r="L430" s="343">
        <v>0.23</v>
      </c>
      <c r="M430" s="355">
        <f t="shared" si="56"/>
        <v>1.2105263157894737</v>
      </c>
    </row>
    <row r="431" spans="1:18" x14ac:dyDescent="0.3">
      <c r="A431" s="343" t="s">
        <v>18</v>
      </c>
      <c r="B431" s="343" t="s">
        <v>18</v>
      </c>
      <c r="C431" s="343" t="s">
        <v>199</v>
      </c>
      <c r="D431" s="343" t="s">
        <v>3</v>
      </c>
      <c r="E431" s="343">
        <v>263940</v>
      </c>
      <c r="F431" s="343">
        <v>29</v>
      </c>
      <c r="G431" s="343">
        <v>0.45</v>
      </c>
      <c r="H431" s="343">
        <v>6000</v>
      </c>
      <c r="I431" s="343">
        <v>2700</v>
      </c>
      <c r="L431" s="343">
        <v>0.45</v>
      </c>
      <c r="M431" s="355">
        <f t="shared" si="56"/>
        <v>1</v>
      </c>
    </row>
    <row r="432" spans="1:18" x14ac:dyDescent="0.3">
      <c r="A432" s="343" t="s">
        <v>18</v>
      </c>
      <c r="B432" s="343" t="s">
        <v>18</v>
      </c>
      <c r="C432" s="343" t="s">
        <v>200</v>
      </c>
      <c r="D432" s="343" t="s">
        <v>3</v>
      </c>
      <c r="E432" s="343">
        <v>263940</v>
      </c>
      <c r="F432" s="343">
        <v>29</v>
      </c>
      <c r="G432" s="343">
        <v>0.28000000000000003</v>
      </c>
      <c r="H432" s="343">
        <v>200</v>
      </c>
      <c r="I432" s="343">
        <v>56.000000000000007</v>
      </c>
      <c r="L432" s="343">
        <v>0.3</v>
      </c>
      <c r="M432" s="355">
        <f t="shared" si="56"/>
        <v>1.0714285714285714</v>
      </c>
    </row>
    <row r="433" spans="1:18" x14ac:dyDescent="0.3">
      <c r="A433" s="343" t="s">
        <v>18</v>
      </c>
      <c r="B433" s="343" t="s">
        <v>18</v>
      </c>
      <c r="C433" s="343" t="s">
        <v>201</v>
      </c>
      <c r="D433" s="343" t="s">
        <v>3</v>
      </c>
      <c r="E433" s="343">
        <v>263940</v>
      </c>
      <c r="F433" s="343">
        <v>29</v>
      </c>
      <c r="G433" s="343">
        <v>0.2</v>
      </c>
      <c r="H433" s="343">
        <v>6000</v>
      </c>
      <c r="I433" s="343">
        <v>1200</v>
      </c>
      <c r="L433" s="343">
        <v>0.2</v>
      </c>
      <c r="M433" s="355">
        <f t="shared" si="56"/>
        <v>1</v>
      </c>
    </row>
    <row r="434" spans="1:18" x14ac:dyDescent="0.3">
      <c r="A434" s="343" t="s">
        <v>18</v>
      </c>
      <c r="B434" s="343" t="s">
        <v>18</v>
      </c>
      <c r="C434" s="343" t="s">
        <v>211</v>
      </c>
      <c r="D434" s="343" t="s">
        <v>3</v>
      </c>
      <c r="E434" s="343">
        <v>263940</v>
      </c>
      <c r="F434" s="343">
        <v>29</v>
      </c>
      <c r="G434" s="343">
        <v>0.25</v>
      </c>
      <c r="H434" s="343">
        <v>1920</v>
      </c>
      <c r="I434" s="343">
        <v>480</v>
      </c>
      <c r="L434" s="343">
        <v>0.25</v>
      </c>
      <c r="M434" s="355">
        <f t="shared" si="56"/>
        <v>1</v>
      </c>
    </row>
    <row r="435" spans="1:18" x14ac:dyDescent="0.3">
      <c r="A435" s="343" t="s">
        <v>18</v>
      </c>
      <c r="B435" s="343" t="s">
        <v>18</v>
      </c>
      <c r="C435" s="343" t="s">
        <v>218</v>
      </c>
      <c r="D435" s="343" t="s">
        <v>3</v>
      </c>
      <c r="E435" s="343">
        <v>263940</v>
      </c>
      <c r="F435" s="343">
        <v>29</v>
      </c>
      <c r="G435" s="343">
        <v>0.7</v>
      </c>
      <c r="H435" s="343">
        <v>120</v>
      </c>
      <c r="I435" s="343">
        <v>84</v>
      </c>
      <c r="L435" s="343">
        <v>0.7</v>
      </c>
      <c r="M435" s="355">
        <f t="shared" si="56"/>
        <v>1</v>
      </c>
    </row>
    <row r="436" spans="1:18" x14ac:dyDescent="0.3">
      <c r="A436" s="343" t="s">
        <v>18</v>
      </c>
      <c r="B436" s="343" t="s">
        <v>18</v>
      </c>
      <c r="C436" s="343" t="s">
        <v>219</v>
      </c>
      <c r="D436" s="343" t="s">
        <v>3</v>
      </c>
      <c r="E436" s="343">
        <v>263940</v>
      </c>
      <c r="F436" s="343">
        <v>29</v>
      </c>
      <c r="G436" s="343">
        <v>0.65</v>
      </c>
      <c r="H436" s="343">
        <v>14</v>
      </c>
      <c r="I436" s="343">
        <v>9.1</v>
      </c>
      <c r="L436" s="343">
        <v>0.67</v>
      </c>
      <c r="M436" s="355">
        <f t="shared" si="56"/>
        <v>1.0307692307692309</v>
      </c>
    </row>
    <row r="437" spans="1:18" x14ac:dyDescent="0.3">
      <c r="A437" s="343" t="s">
        <v>18</v>
      </c>
      <c r="B437" s="343" t="s">
        <v>18</v>
      </c>
      <c r="C437" s="343" t="s">
        <v>212</v>
      </c>
      <c r="D437" s="343" t="s">
        <v>3</v>
      </c>
      <c r="E437" s="343">
        <v>263940</v>
      </c>
      <c r="F437" s="343">
        <v>29</v>
      </c>
      <c r="G437" s="343">
        <v>0.55000000000000004</v>
      </c>
      <c r="H437" s="343">
        <v>360</v>
      </c>
      <c r="I437" s="343">
        <v>198.00000000000003</v>
      </c>
      <c r="L437" s="343">
        <v>0.55000000000000004</v>
      </c>
      <c r="M437" s="355">
        <f t="shared" si="56"/>
        <v>1</v>
      </c>
    </row>
    <row r="438" spans="1:18" x14ac:dyDescent="0.3">
      <c r="A438" s="343" t="s">
        <v>18</v>
      </c>
      <c r="B438" s="343" t="s">
        <v>18</v>
      </c>
      <c r="C438" s="343" t="s">
        <v>213</v>
      </c>
      <c r="D438" s="343" t="s">
        <v>3</v>
      </c>
      <c r="E438" s="343">
        <v>263940</v>
      </c>
      <c r="F438" s="343">
        <v>29</v>
      </c>
      <c r="G438" s="343">
        <v>0.75</v>
      </c>
      <c r="H438" s="343">
        <v>80</v>
      </c>
      <c r="I438" s="343">
        <v>60</v>
      </c>
      <c r="L438" s="343">
        <v>3.75</v>
      </c>
      <c r="M438" s="355">
        <f t="shared" si="56"/>
        <v>5</v>
      </c>
    </row>
    <row r="440" spans="1:18" x14ac:dyDescent="0.3">
      <c r="C440" s="16" t="s">
        <v>83</v>
      </c>
      <c r="D440" s="31" t="s">
        <v>18</v>
      </c>
      <c r="G440" s="12">
        <v>14.5</v>
      </c>
      <c r="H440" s="12">
        <v>12</v>
      </c>
      <c r="I440" s="12">
        <v>174</v>
      </c>
      <c r="J440" s="12">
        <v>8.4523437713420191E-2</v>
      </c>
      <c r="L440" s="40">
        <v>14.5</v>
      </c>
      <c r="M440" s="356">
        <f>GEOMEAN(M441:M450)</f>
        <v>1.0250644154169524</v>
      </c>
      <c r="N440" s="356">
        <f>+M440*I440</f>
        <v>178.36120828254971</v>
      </c>
      <c r="O440" s="356">
        <f>+N440/I440*100</f>
        <v>102.50644154169524</v>
      </c>
      <c r="R440" s="12">
        <v>100</v>
      </c>
    </row>
    <row r="441" spans="1:18" x14ac:dyDescent="0.3">
      <c r="A441" s="343" t="s">
        <v>18</v>
      </c>
      <c r="B441" s="343" t="s">
        <v>18</v>
      </c>
      <c r="C441" s="343" t="s">
        <v>215</v>
      </c>
      <c r="D441" s="343" t="s">
        <v>3</v>
      </c>
      <c r="E441" s="343">
        <v>370900</v>
      </c>
      <c r="F441" s="343">
        <v>65</v>
      </c>
      <c r="G441" s="343">
        <v>14.5</v>
      </c>
      <c r="H441" s="343">
        <v>12</v>
      </c>
      <c r="I441" s="343">
        <v>174</v>
      </c>
      <c r="L441" s="343">
        <v>14.5</v>
      </c>
      <c r="M441" s="355">
        <f t="shared" ref="M441" si="57">+L441/G441</f>
        <v>1</v>
      </c>
    </row>
    <row r="443" spans="1:18" x14ac:dyDescent="0.3">
      <c r="C443" s="16" t="s">
        <v>84</v>
      </c>
      <c r="D443" s="31" t="s">
        <v>18</v>
      </c>
      <c r="G443" s="12">
        <v>7.5842161459320732</v>
      </c>
      <c r="H443" s="12">
        <v>114</v>
      </c>
      <c r="I443" s="12">
        <v>864.60064063625634</v>
      </c>
      <c r="J443" s="12">
        <v>0.41999435859656209</v>
      </c>
      <c r="L443" s="40">
        <v>7.918773245102364</v>
      </c>
      <c r="M443" s="356">
        <f>GEOMEAN(M444:M446)</f>
        <v>1.0441122843459223</v>
      </c>
      <c r="N443" s="356">
        <f>+M443*I443</f>
        <v>902.74014994166942</v>
      </c>
      <c r="O443" s="356">
        <f>+N443/I443*100</f>
        <v>104.41122843459223</v>
      </c>
      <c r="R443" s="12">
        <v>104.41122843459223</v>
      </c>
    </row>
    <row r="444" spans="1:18" x14ac:dyDescent="0.3">
      <c r="A444" s="343" t="s">
        <v>18</v>
      </c>
      <c r="B444" s="343" t="s">
        <v>18</v>
      </c>
      <c r="C444" s="343" t="s">
        <v>195</v>
      </c>
      <c r="D444" s="343" t="s">
        <v>3</v>
      </c>
      <c r="E444" s="343">
        <v>300939</v>
      </c>
      <c r="F444" s="343">
        <v>45</v>
      </c>
      <c r="G444" s="343">
        <v>6.65</v>
      </c>
      <c r="H444" s="343">
        <v>12</v>
      </c>
      <c r="I444" s="343">
        <v>79.800000000000011</v>
      </c>
      <c r="L444" s="343">
        <v>6.91</v>
      </c>
      <c r="M444" s="355">
        <f t="shared" ref="M444:M446" si="58">+L444/G444</f>
        <v>1.0390977443609022</v>
      </c>
    </row>
    <row r="445" spans="1:18" x14ac:dyDescent="0.3">
      <c r="A445" s="343" t="s">
        <v>18</v>
      </c>
      <c r="B445" s="343" t="s">
        <v>18</v>
      </c>
      <c r="C445" s="343" t="s">
        <v>197</v>
      </c>
      <c r="D445" s="343" t="s">
        <v>3</v>
      </c>
      <c r="E445" s="343">
        <v>300939</v>
      </c>
      <c r="F445" s="343">
        <v>45</v>
      </c>
      <c r="G445" s="343">
        <v>6.66</v>
      </c>
      <c r="H445" s="343">
        <v>50</v>
      </c>
      <c r="I445" s="343">
        <v>333</v>
      </c>
      <c r="L445" s="343">
        <v>6.66</v>
      </c>
      <c r="M445" s="355">
        <f t="shared" si="58"/>
        <v>1</v>
      </c>
    </row>
    <row r="446" spans="1:18" x14ac:dyDescent="0.3">
      <c r="A446" s="343" t="s">
        <v>18</v>
      </c>
      <c r="B446" s="343" t="s">
        <v>18</v>
      </c>
      <c r="C446" s="343" t="s">
        <v>206</v>
      </c>
      <c r="D446" s="343" t="s">
        <v>3</v>
      </c>
      <c r="E446" s="343">
        <v>300939</v>
      </c>
      <c r="F446" s="343">
        <v>45</v>
      </c>
      <c r="G446" s="343">
        <v>9.85</v>
      </c>
      <c r="H446" s="343">
        <v>52</v>
      </c>
      <c r="I446" s="343">
        <v>512.19999999999993</v>
      </c>
      <c r="L446" s="343">
        <v>10.79</v>
      </c>
      <c r="M446" s="355">
        <f t="shared" si="58"/>
        <v>1.0954314720812182</v>
      </c>
    </row>
    <row r="448" spans="1:18" x14ac:dyDescent="0.3">
      <c r="C448" s="16" t="s">
        <v>85</v>
      </c>
      <c r="D448" s="31" t="s">
        <v>18</v>
      </c>
      <c r="G448" s="12">
        <v>64.177590328096542</v>
      </c>
      <c r="H448" s="12">
        <v>419</v>
      </c>
      <c r="I448" s="12">
        <v>26890.410347472451</v>
      </c>
      <c r="J448" s="12">
        <v>13.062470828120102</v>
      </c>
      <c r="L448" s="40">
        <v>65.826966915739888</v>
      </c>
      <c r="M448" s="356">
        <f>GEOMEAN(M449:M456)</f>
        <v>1.0257001950246372</v>
      </c>
      <c r="N448" s="356">
        <f>+M448*I448</f>
        <v>27581.499137695013</v>
      </c>
      <c r="O448" s="356">
        <f>+N448/I448*100</f>
        <v>102.57001950246372</v>
      </c>
      <c r="R448" s="12">
        <v>102.57001950246372</v>
      </c>
    </row>
    <row r="449" spans="1:18" x14ac:dyDescent="0.3">
      <c r="A449" s="343" t="s">
        <v>18</v>
      </c>
      <c r="B449" s="343" t="s">
        <v>18</v>
      </c>
      <c r="C449" s="343" t="s">
        <v>195</v>
      </c>
      <c r="D449" s="343" t="s">
        <v>3</v>
      </c>
      <c r="E449" s="343">
        <v>441500</v>
      </c>
      <c r="F449" s="343">
        <v>46</v>
      </c>
      <c r="G449" s="343">
        <v>65</v>
      </c>
      <c r="H449" s="343">
        <v>4</v>
      </c>
      <c r="I449" s="343">
        <v>260</v>
      </c>
      <c r="L449" s="343">
        <v>65</v>
      </c>
      <c r="M449" s="355">
        <f t="shared" ref="M449:M456" si="59">+L449/G449</f>
        <v>1</v>
      </c>
    </row>
    <row r="450" spans="1:18" x14ac:dyDescent="0.3">
      <c r="A450" s="343" t="s">
        <v>18</v>
      </c>
      <c r="B450" s="343" t="s">
        <v>18</v>
      </c>
      <c r="C450" s="343" t="s">
        <v>197</v>
      </c>
      <c r="D450" s="343" t="s">
        <v>3</v>
      </c>
      <c r="E450" s="343">
        <v>441500</v>
      </c>
      <c r="F450" s="343">
        <v>46</v>
      </c>
      <c r="G450" s="343">
        <v>52</v>
      </c>
      <c r="H450" s="343">
        <v>50</v>
      </c>
      <c r="I450" s="343">
        <v>2600</v>
      </c>
      <c r="L450" s="343">
        <v>52</v>
      </c>
      <c r="M450" s="355">
        <f t="shared" si="59"/>
        <v>1</v>
      </c>
    </row>
    <row r="451" spans="1:18" x14ac:dyDescent="0.3">
      <c r="A451" s="343" t="s">
        <v>18</v>
      </c>
      <c r="B451" s="343" t="s">
        <v>18</v>
      </c>
      <c r="C451" s="343" t="s">
        <v>200</v>
      </c>
      <c r="D451" s="343" t="s">
        <v>3</v>
      </c>
      <c r="E451" s="343">
        <v>441500</v>
      </c>
      <c r="F451" s="343">
        <v>46</v>
      </c>
      <c r="G451" s="343">
        <v>73</v>
      </c>
      <c r="H451" s="343">
        <v>50</v>
      </c>
      <c r="I451" s="343">
        <v>3650</v>
      </c>
      <c r="L451" s="343">
        <v>73</v>
      </c>
      <c r="M451" s="355">
        <f t="shared" si="59"/>
        <v>1</v>
      </c>
    </row>
    <row r="452" spans="1:18" x14ac:dyDescent="0.3">
      <c r="A452" s="343" t="s">
        <v>18</v>
      </c>
      <c r="B452" s="343" t="s">
        <v>18</v>
      </c>
      <c r="C452" s="343" t="s">
        <v>201</v>
      </c>
      <c r="D452" s="343" t="s">
        <v>3</v>
      </c>
      <c r="E452" s="343">
        <v>441500</v>
      </c>
      <c r="F452" s="343">
        <v>46</v>
      </c>
      <c r="G452" s="343">
        <v>70</v>
      </c>
      <c r="H452" s="343">
        <v>13</v>
      </c>
      <c r="I452" s="343">
        <v>910</v>
      </c>
      <c r="L452" s="343">
        <v>72</v>
      </c>
      <c r="M452" s="355">
        <f t="shared" si="59"/>
        <v>1.0285714285714285</v>
      </c>
    </row>
    <row r="453" spans="1:18" x14ac:dyDescent="0.3">
      <c r="A453" s="343" t="s">
        <v>18</v>
      </c>
      <c r="B453" s="343" t="s">
        <v>18</v>
      </c>
      <c r="C453" s="343" t="s">
        <v>207</v>
      </c>
      <c r="D453" s="343" t="s">
        <v>3</v>
      </c>
      <c r="E453" s="343">
        <v>441500</v>
      </c>
      <c r="F453" s="343">
        <v>46</v>
      </c>
      <c r="G453" s="343">
        <v>68</v>
      </c>
      <c r="H453" s="343">
        <v>147</v>
      </c>
      <c r="I453" s="343">
        <v>9996</v>
      </c>
      <c r="L453" s="343">
        <v>73.930000000000007</v>
      </c>
      <c r="M453" s="355">
        <f t="shared" si="59"/>
        <v>1.0872058823529414</v>
      </c>
    </row>
    <row r="454" spans="1:18" x14ac:dyDescent="0.3">
      <c r="A454" s="343" t="s">
        <v>18</v>
      </c>
      <c r="B454" s="343" t="s">
        <v>18</v>
      </c>
      <c r="C454" s="343" t="s">
        <v>210</v>
      </c>
      <c r="D454" s="343" t="s">
        <v>3</v>
      </c>
      <c r="E454" s="343">
        <v>441500</v>
      </c>
      <c r="F454" s="343">
        <v>46</v>
      </c>
      <c r="G454" s="343">
        <v>74.83</v>
      </c>
      <c r="H454" s="343">
        <v>120</v>
      </c>
      <c r="I454" s="343">
        <v>8979.6</v>
      </c>
      <c r="L454" s="343">
        <v>74.83</v>
      </c>
      <c r="M454" s="355">
        <f t="shared" si="59"/>
        <v>1</v>
      </c>
    </row>
    <row r="455" spans="1:18" x14ac:dyDescent="0.3">
      <c r="A455" s="343" t="s">
        <v>18</v>
      </c>
      <c r="B455" s="343" t="s">
        <v>18</v>
      </c>
      <c r="C455" s="343" t="s">
        <v>211</v>
      </c>
      <c r="D455" s="343" t="s">
        <v>3</v>
      </c>
      <c r="E455" s="343">
        <v>441500</v>
      </c>
      <c r="F455" s="343">
        <v>46</v>
      </c>
      <c r="G455" s="343">
        <v>59</v>
      </c>
      <c r="H455" s="343">
        <v>25</v>
      </c>
      <c r="I455" s="343">
        <v>1475</v>
      </c>
      <c r="L455" s="343">
        <v>59.5</v>
      </c>
      <c r="M455" s="355">
        <f t="shared" si="59"/>
        <v>1.0084745762711864</v>
      </c>
    </row>
    <row r="456" spans="1:18" x14ac:dyDescent="0.3">
      <c r="A456" s="343" t="s">
        <v>18</v>
      </c>
      <c r="B456" s="343" t="s">
        <v>18</v>
      </c>
      <c r="C456" s="343" t="s">
        <v>219</v>
      </c>
      <c r="D456" s="343" t="s">
        <v>3</v>
      </c>
      <c r="E456" s="343">
        <v>441500</v>
      </c>
      <c r="F456" s="343">
        <v>46</v>
      </c>
      <c r="G456" s="343">
        <v>55.5</v>
      </c>
      <c r="H456" s="343">
        <v>10</v>
      </c>
      <c r="I456" s="343">
        <v>555</v>
      </c>
      <c r="L456" s="343">
        <v>60.29</v>
      </c>
      <c r="M456" s="355">
        <f t="shared" si="59"/>
        <v>1.0863063063063063</v>
      </c>
    </row>
    <row r="458" spans="1:18" x14ac:dyDescent="0.3">
      <c r="C458" s="16" t="s">
        <v>86</v>
      </c>
      <c r="D458" s="31" t="s">
        <v>18</v>
      </c>
      <c r="G458" s="12">
        <v>160</v>
      </c>
      <c r="H458" s="12">
        <v>47</v>
      </c>
      <c r="I458" s="12">
        <v>7520</v>
      </c>
      <c r="J458" s="12">
        <v>3.6529669632466657</v>
      </c>
      <c r="L458" s="40">
        <v>175</v>
      </c>
      <c r="M458" s="356">
        <f>GEOMEAN(M459)</f>
        <v>1.09375</v>
      </c>
      <c r="N458" s="356">
        <f>+M458*I458</f>
        <v>8225</v>
      </c>
      <c r="O458" s="356">
        <f>+N458/I458*100</f>
        <v>109.375</v>
      </c>
      <c r="R458" s="12">
        <v>109.375</v>
      </c>
    </row>
    <row r="459" spans="1:18" x14ac:dyDescent="0.3">
      <c r="A459" s="343" t="s">
        <v>18</v>
      </c>
      <c r="B459" s="343" t="s">
        <v>18</v>
      </c>
      <c r="C459" s="343" t="s">
        <v>201</v>
      </c>
      <c r="D459" s="343" t="s">
        <v>3</v>
      </c>
      <c r="E459" s="343">
        <v>429310</v>
      </c>
      <c r="F459" s="343">
        <v>47</v>
      </c>
      <c r="G459" s="343">
        <v>160</v>
      </c>
      <c r="H459" s="343">
        <v>47</v>
      </c>
      <c r="I459" s="343">
        <v>7520</v>
      </c>
      <c r="L459" s="343">
        <v>175</v>
      </c>
      <c r="M459" s="355">
        <f t="shared" ref="M459" si="60">+L459/G459</f>
        <v>1.09375</v>
      </c>
    </row>
    <row r="461" spans="1:18" x14ac:dyDescent="0.3">
      <c r="C461" s="16" t="s">
        <v>87</v>
      </c>
      <c r="D461" s="31" t="s">
        <v>18</v>
      </c>
      <c r="G461" s="12">
        <v>0.20226174556306217</v>
      </c>
      <c r="H461" s="12">
        <v>29990</v>
      </c>
      <c r="I461" s="12">
        <v>6065.8297494362341</v>
      </c>
      <c r="J461" s="12">
        <v>2.9465792126820962</v>
      </c>
      <c r="L461" s="40">
        <v>0.2036157086772932</v>
      </c>
      <c r="M461" s="356">
        <f>GEOMEAN(M462:M469)</f>
        <v>1.0066941136617891</v>
      </c>
      <c r="N461" s="356">
        <f>+M461*I461</f>
        <v>6106.4351032320219</v>
      </c>
      <c r="O461" s="356">
        <f>+N461/I461*100</f>
        <v>100.66941136617891</v>
      </c>
      <c r="R461" s="12">
        <v>100.66941136617893</v>
      </c>
    </row>
    <row r="462" spans="1:18" x14ac:dyDescent="0.3">
      <c r="A462" s="343" t="s">
        <v>18</v>
      </c>
      <c r="B462" s="343" t="s">
        <v>18</v>
      </c>
      <c r="C462" s="343" t="s">
        <v>197</v>
      </c>
      <c r="D462" s="343" t="s">
        <v>3</v>
      </c>
      <c r="E462" s="343">
        <v>300212</v>
      </c>
      <c r="F462" s="343">
        <v>24</v>
      </c>
      <c r="G462" s="343">
        <v>0.14000000000000001</v>
      </c>
      <c r="H462" s="343">
        <v>200</v>
      </c>
      <c r="I462" s="343">
        <v>28.000000000000004</v>
      </c>
      <c r="L462" s="343">
        <v>0.14000000000000001</v>
      </c>
      <c r="M462" s="355">
        <f t="shared" ref="M462:M469" si="61">+L462/G462</f>
        <v>1</v>
      </c>
    </row>
    <row r="463" spans="1:18" x14ac:dyDescent="0.3">
      <c r="A463" s="343" t="s">
        <v>18</v>
      </c>
      <c r="B463" s="343" t="s">
        <v>18</v>
      </c>
      <c r="C463" s="343" t="s">
        <v>201</v>
      </c>
      <c r="D463" s="343" t="s">
        <v>3</v>
      </c>
      <c r="E463" s="343">
        <v>300212</v>
      </c>
      <c r="F463" s="343">
        <v>24</v>
      </c>
      <c r="G463" s="343">
        <v>0.24</v>
      </c>
      <c r="H463" s="343">
        <v>28800</v>
      </c>
      <c r="I463" s="343">
        <v>6912</v>
      </c>
      <c r="L463" s="343">
        <v>0.26</v>
      </c>
      <c r="M463" s="355">
        <f t="shared" si="61"/>
        <v>1.0833333333333335</v>
      </c>
    </row>
    <row r="464" spans="1:18" x14ac:dyDescent="0.3">
      <c r="A464" s="343" t="s">
        <v>18</v>
      </c>
      <c r="B464" s="343" t="s">
        <v>18</v>
      </c>
      <c r="C464" s="343" t="s">
        <v>205</v>
      </c>
      <c r="D464" s="343" t="s">
        <v>3</v>
      </c>
      <c r="E464" s="343">
        <v>300212</v>
      </c>
      <c r="F464" s="343">
        <v>24</v>
      </c>
      <c r="G464" s="343">
        <v>0.15</v>
      </c>
      <c r="H464" s="343">
        <v>80</v>
      </c>
      <c r="I464" s="343">
        <v>12</v>
      </c>
      <c r="L464" s="343">
        <v>0.15</v>
      </c>
      <c r="M464" s="355">
        <f t="shared" si="61"/>
        <v>1</v>
      </c>
    </row>
    <row r="465" spans="1:18" x14ac:dyDescent="0.3">
      <c r="A465" s="343" t="s">
        <v>18</v>
      </c>
      <c r="B465" s="343" t="s">
        <v>18</v>
      </c>
      <c r="C465" s="343" t="s">
        <v>208</v>
      </c>
      <c r="D465" s="343" t="s">
        <v>3</v>
      </c>
      <c r="E465" s="343">
        <v>300212</v>
      </c>
      <c r="F465" s="343">
        <v>24</v>
      </c>
      <c r="G465" s="343">
        <v>0.15</v>
      </c>
      <c r="H465" s="343">
        <v>100</v>
      </c>
      <c r="I465" s="343">
        <v>15</v>
      </c>
      <c r="L465" s="343">
        <v>0.15</v>
      </c>
      <c r="M465" s="355">
        <f t="shared" si="61"/>
        <v>1</v>
      </c>
    </row>
    <row r="466" spans="1:18" x14ac:dyDescent="0.3">
      <c r="A466" s="343" t="s">
        <v>18</v>
      </c>
      <c r="B466" s="343" t="s">
        <v>18</v>
      </c>
      <c r="C466" s="343" t="s">
        <v>215</v>
      </c>
      <c r="D466" s="343" t="s">
        <v>3</v>
      </c>
      <c r="E466" s="343">
        <v>300212</v>
      </c>
      <c r="F466" s="343">
        <v>24</v>
      </c>
      <c r="G466" s="343">
        <v>0.13</v>
      </c>
      <c r="H466" s="343">
        <v>120</v>
      </c>
      <c r="I466" s="343">
        <v>15.600000000000001</v>
      </c>
      <c r="L466" s="343">
        <v>0.13</v>
      </c>
      <c r="M466" s="355">
        <f t="shared" si="61"/>
        <v>1</v>
      </c>
    </row>
    <row r="467" spans="1:18" x14ac:dyDescent="0.3">
      <c r="A467" s="343" t="s">
        <v>18</v>
      </c>
      <c r="B467" s="343" t="s">
        <v>18</v>
      </c>
      <c r="C467" s="343" t="s">
        <v>211</v>
      </c>
      <c r="D467" s="343" t="s">
        <v>3</v>
      </c>
      <c r="E467" s="343">
        <v>300212</v>
      </c>
      <c r="F467" s="343">
        <v>24</v>
      </c>
      <c r="G467" s="343">
        <v>0.3</v>
      </c>
      <c r="H467" s="343">
        <v>30</v>
      </c>
      <c r="I467" s="343">
        <v>9</v>
      </c>
      <c r="L467" s="343">
        <v>0.3</v>
      </c>
      <c r="M467" s="355">
        <f t="shared" si="61"/>
        <v>1</v>
      </c>
    </row>
    <row r="468" spans="1:18" x14ac:dyDescent="0.3">
      <c r="A468" s="343" t="s">
        <v>18</v>
      </c>
      <c r="B468" s="343" t="s">
        <v>18</v>
      </c>
      <c r="C468" s="343" t="s">
        <v>218</v>
      </c>
      <c r="D468" s="343" t="s">
        <v>3</v>
      </c>
      <c r="E468" s="343">
        <v>300212</v>
      </c>
      <c r="F468" s="343">
        <v>24</v>
      </c>
      <c r="G468" s="343">
        <v>0.25</v>
      </c>
      <c r="H468" s="343">
        <v>480</v>
      </c>
      <c r="I468" s="343">
        <v>120</v>
      </c>
      <c r="L468" s="343">
        <v>0.25</v>
      </c>
      <c r="M468" s="355">
        <f t="shared" si="61"/>
        <v>1</v>
      </c>
    </row>
    <row r="469" spans="1:18" x14ac:dyDescent="0.3">
      <c r="A469" s="343" t="s">
        <v>18</v>
      </c>
      <c r="B469" s="343" t="s">
        <v>18</v>
      </c>
      <c r="C469" s="343" t="s">
        <v>212</v>
      </c>
      <c r="D469" s="343" t="s">
        <v>3</v>
      </c>
      <c r="E469" s="343">
        <v>300212</v>
      </c>
      <c r="F469" s="343">
        <v>24</v>
      </c>
      <c r="G469" s="343">
        <v>0.38</v>
      </c>
      <c r="H469" s="343">
        <v>180</v>
      </c>
      <c r="I469" s="343">
        <v>68.400000000000006</v>
      </c>
      <c r="L469" s="343">
        <v>0.37</v>
      </c>
      <c r="M469" s="355">
        <f t="shared" si="61"/>
        <v>0.97368421052631582</v>
      </c>
    </row>
    <row r="471" spans="1:18" x14ac:dyDescent="0.3">
      <c r="C471" s="16" t="s">
        <v>88</v>
      </c>
      <c r="D471" s="31" t="s">
        <v>18</v>
      </c>
      <c r="G471" s="12">
        <v>45.387196132985615</v>
      </c>
      <c r="H471" s="12">
        <v>103</v>
      </c>
      <c r="I471" s="12">
        <v>4674.881201697518</v>
      </c>
      <c r="J471" s="12">
        <v>2.2709024716627533</v>
      </c>
      <c r="L471" s="40">
        <v>47.716267024953105</v>
      </c>
      <c r="M471" s="356">
        <f>GEOMEAN(M472:M475)</f>
        <v>1.0513155931717673</v>
      </c>
      <c r="N471" s="356">
        <f>+M471*I471</f>
        <v>4914.7755035701703</v>
      </c>
      <c r="O471" s="356">
        <f>+N471/I471*100</f>
        <v>105.13155931717672</v>
      </c>
      <c r="R471" s="12">
        <v>105.13155931717671</v>
      </c>
    </row>
    <row r="472" spans="1:18" x14ac:dyDescent="0.3">
      <c r="A472" s="343" t="s">
        <v>18</v>
      </c>
      <c r="B472" s="343" t="s">
        <v>18</v>
      </c>
      <c r="C472" s="343" t="s">
        <v>201</v>
      </c>
      <c r="D472" s="343" t="s">
        <v>3</v>
      </c>
      <c r="E472" s="343">
        <v>380210</v>
      </c>
      <c r="F472" s="343">
        <v>7</v>
      </c>
      <c r="G472" s="343">
        <v>52</v>
      </c>
      <c r="H472" s="343">
        <v>35</v>
      </c>
      <c r="I472" s="343">
        <v>1820</v>
      </c>
      <c r="L472" s="343">
        <v>54</v>
      </c>
      <c r="M472" s="355">
        <f t="shared" ref="M472:M475" si="62">+L472/G472</f>
        <v>1.0384615384615385</v>
      </c>
    </row>
    <row r="473" spans="1:18" x14ac:dyDescent="0.3">
      <c r="A473" s="343" t="s">
        <v>18</v>
      </c>
      <c r="B473" s="343" t="s">
        <v>18</v>
      </c>
      <c r="C473" s="343" t="s">
        <v>206</v>
      </c>
      <c r="D473" s="343" t="s">
        <v>3</v>
      </c>
      <c r="E473" s="343">
        <v>380210</v>
      </c>
      <c r="F473" s="343">
        <v>7</v>
      </c>
      <c r="G473" s="343">
        <v>46.5</v>
      </c>
      <c r="H473" s="343">
        <v>50</v>
      </c>
      <c r="I473" s="343">
        <v>2325</v>
      </c>
      <c r="L473" s="343">
        <v>47.25</v>
      </c>
      <c r="M473" s="355">
        <f t="shared" si="62"/>
        <v>1.0161290322580645</v>
      </c>
    </row>
    <row r="474" spans="1:18" x14ac:dyDescent="0.3">
      <c r="A474" s="343" t="s">
        <v>18</v>
      </c>
      <c r="B474" s="343" t="s">
        <v>18</v>
      </c>
      <c r="C474" s="343" t="s">
        <v>219</v>
      </c>
      <c r="D474" s="343" t="s">
        <v>3</v>
      </c>
      <c r="E474" s="343">
        <v>380210</v>
      </c>
      <c r="F474" s="343">
        <v>7</v>
      </c>
      <c r="G474" s="343">
        <v>45</v>
      </c>
      <c r="H474" s="343">
        <v>9</v>
      </c>
      <c r="I474" s="343">
        <v>405</v>
      </c>
      <c r="L474" s="343">
        <v>47.25</v>
      </c>
      <c r="M474" s="355">
        <f t="shared" si="62"/>
        <v>1.05</v>
      </c>
    </row>
    <row r="475" spans="1:18" x14ac:dyDescent="0.3">
      <c r="A475" s="343" t="s">
        <v>18</v>
      </c>
      <c r="B475" s="343" t="s">
        <v>18</v>
      </c>
      <c r="C475" s="343" t="s">
        <v>213</v>
      </c>
      <c r="D475" s="343" t="s">
        <v>3</v>
      </c>
      <c r="E475" s="343">
        <v>380210</v>
      </c>
      <c r="F475" s="343">
        <v>7</v>
      </c>
      <c r="G475" s="343">
        <v>39</v>
      </c>
      <c r="H475" s="343">
        <v>9</v>
      </c>
      <c r="I475" s="343">
        <v>351</v>
      </c>
      <c r="L475" s="343">
        <v>43</v>
      </c>
      <c r="M475" s="355">
        <f t="shared" si="62"/>
        <v>1.1025641025641026</v>
      </c>
    </row>
    <row r="477" spans="1:18" x14ac:dyDescent="0.3">
      <c r="C477" s="16" t="s">
        <v>89</v>
      </c>
      <c r="D477" s="31" t="s">
        <v>18</v>
      </c>
      <c r="G477" s="12">
        <v>6.7495710258974659</v>
      </c>
      <c r="H477" s="12">
        <v>821</v>
      </c>
      <c r="I477" s="12">
        <v>5541.3978122618191</v>
      </c>
      <c r="J477" s="12">
        <v>2.69182754499997</v>
      </c>
      <c r="L477" s="40">
        <v>7.3023383797979688</v>
      </c>
      <c r="M477" s="356">
        <f>GEOMEAN(M478:M492)</f>
        <v>1.0818966645109129</v>
      </c>
      <c r="N477" s="356">
        <f>+M477*I477</f>
        <v>5995.2198098141325</v>
      </c>
      <c r="O477" s="356">
        <f>+N477/I477*100</f>
        <v>108.1896664510913</v>
      </c>
      <c r="R477" s="12">
        <v>108.1896664510913</v>
      </c>
    </row>
    <row r="478" spans="1:18" x14ac:dyDescent="0.3">
      <c r="A478" s="343" t="s">
        <v>18</v>
      </c>
      <c r="B478" s="343" t="s">
        <v>18</v>
      </c>
      <c r="C478" s="343" t="s">
        <v>194</v>
      </c>
      <c r="D478" s="343" t="s">
        <v>3</v>
      </c>
      <c r="E478" s="343">
        <v>429211</v>
      </c>
      <c r="F478" s="343">
        <v>7</v>
      </c>
      <c r="G478" s="343">
        <v>8.9499999999999993</v>
      </c>
      <c r="H478" s="343">
        <v>35</v>
      </c>
      <c r="I478" s="343">
        <v>313.25</v>
      </c>
      <c r="L478" s="343">
        <v>8.9499999999999993</v>
      </c>
      <c r="M478" s="355">
        <f t="shared" ref="M478:M492" si="63">+L478/G478</f>
        <v>1</v>
      </c>
    </row>
    <row r="479" spans="1:18" x14ac:dyDescent="0.3">
      <c r="A479" s="343" t="s">
        <v>18</v>
      </c>
      <c r="B479" s="343" t="s">
        <v>18</v>
      </c>
      <c r="C479" s="343" t="s">
        <v>197</v>
      </c>
      <c r="D479" s="343" t="s">
        <v>3</v>
      </c>
      <c r="E479" s="343">
        <v>429211</v>
      </c>
      <c r="F479" s="343">
        <v>7</v>
      </c>
      <c r="G479" s="343">
        <v>8.5399999999999991</v>
      </c>
      <c r="H479" s="343">
        <v>50</v>
      </c>
      <c r="I479" s="343">
        <v>426.99999999999994</v>
      </c>
      <c r="L479" s="343">
        <v>8.64</v>
      </c>
      <c r="M479" s="355">
        <f t="shared" si="63"/>
        <v>1.0117096018735365</v>
      </c>
    </row>
    <row r="480" spans="1:18" x14ac:dyDescent="0.3">
      <c r="A480" s="343" t="s">
        <v>18</v>
      </c>
      <c r="B480" s="343" t="s">
        <v>18</v>
      </c>
      <c r="C480" s="343" t="s">
        <v>198</v>
      </c>
      <c r="D480" s="343" t="s">
        <v>3</v>
      </c>
      <c r="E480" s="343">
        <v>429211</v>
      </c>
      <c r="F480" s="343">
        <v>7</v>
      </c>
      <c r="G480" s="343">
        <v>5.65</v>
      </c>
      <c r="H480" s="343">
        <v>8</v>
      </c>
      <c r="I480" s="343">
        <v>45.2</v>
      </c>
      <c r="L480" s="343">
        <v>5.65</v>
      </c>
      <c r="M480" s="355">
        <f t="shared" si="63"/>
        <v>1</v>
      </c>
    </row>
    <row r="481" spans="1:18" x14ac:dyDescent="0.3">
      <c r="A481" s="343" t="s">
        <v>18</v>
      </c>
      <c r="B481" s="343" t="s">
        <v>18</v>
      </c>
      <c r="C481" s="343" t="s">
        <v>214</v>
      </c>
      <c r="D481" s="343" t="s">
        <v>3</v>
      </c>
      <c r="E481" s="343">
        <v>429211</v>
      </c>
      <c r="F481" s="343">
        <v>7</v>
      </c>
      <c r="G481" s="343">
        <v>7.63</v>
      </c>
      <c r="H481" s="343">
        <v>30</v>
      </c>
      <c r="I481" s="343">
        <v>228.9</v>
      </c>
      <c r="L481" s="343">
        <v>8.32</v>
      </c>
      <c r="M481" s="355">
        <f t="shared" si="63"/>
        <v>1.0904325032765401</v>
      </c>
    </row>
    <row r="482" spans="1:18" x14ac:dyDescent="0.3">
      <c r="A482" s="343" t="s">
        <v>18</v>
      </c>
      <c r="B482" s="343" t="s">
        <v>18</v>
      </c>
      <c r="C482" s="343" t="s">
        <v>200</v>
      </c>
      <c r="D482" s="343" t="s">
        <v>3</v>
      </c>
      <c r="E482" s="343">
        <v>429211</v>
      </c>
      <c r="F482" s="343">
        <v>7</v>
      </c>
      <c r="G482" s="343">
        <v>6.07</v>
      </c>
      <c r="H482" s="343">
        <v>30</v>
      </c>
      <c r="I482" s="343">
        <v>182.10000000000002</v>
      </c>
      <c r="L482" s="343">
        <v>7.35</v>
      </c>
      <c r="M482" s="355">
        <f t="shared" si="63"/>
        <v>1.2108731466227347</v>
      </c>
    </row>
    <row r="483" spans="1:18" x14ac:dyDescent="0.3">
      <c r="A483" s="343" t="s">
        <v>18</v>
      </c>
      <c r="B483" s="343" t="s">
        <v>18</v>
      </c>
      <c r="C483" s="343" t="s">
        <v>201</v>
      </c>
      <c r="D483" s="343" t="s">
        <v>3</v>
      </c>
      <c r="E483" s="343">
        <v>429211</v>
      </c>
      <c r="F483" s="343">
        <v>7</v>
      </c>
      <c r="G483" s="343">
        <v>6.95</v>
      </c>
      <c r="H483" s="343">
        <v>34</v>
      </c>
      <c r="I483" s="343">
        <v>236.3</v>
      </c>
      <c r="L483" s="343">
        <v>6.95</v>
      </c>
      <c r="M483" s="355">
        <f t="shared" si="63"/>
        <v>1</v>
      </c>
    </row>
    <row r="484" spans="1:18" x14ac:dyDescent="0.3">
      <c r="A484" s="343" t="s">
        <v>18</v>
      </c>
      <c r="B484" s="343" t="s">
        <v>18</v>
      </c>
      <c r="C484" s="343" t="s">
        <v>205</v>
      </c>
      <c r="D484" s="343" t="s">
        <v>3</v>
      </c>
      <c r="E484" s="343">
        <v>429211</v>
      </c>
      <c r="F484" s="343">
        <v>7</v>
      </c>
      <c r="G484" s="343">
        <v>4.0999999999999996</v>
      </c>
      <c r="H484" s="343">
        <v>96</v>
      </c>
      <c r="I484" s="343">
        <v>393.59999999999997</v>
      </c>
      <c r="L484" s="343">
        <v>4.95</v>
      </c>
      <c r="M484" s="355">
        <f t="shared" si="63"/>
        <v>1.2073170731707319</v>
      </c>
    </row>
    <row r="485" spans="1:18" x14ac:dyDescent="0.3">
      <c r="A485" s="343" t="s">
        <v>18</v>
      </c>
      <c r="B485" s="343" t="s">
        <v>18</v>
      </c>
      <c r="C485" s="343" t="s">
        <v>207</v>
      </c>
      <c r="D485" s="343" t="s">
        <v>3</v>
      </c>
      <c r="E485" s="343">
        <v>429211</v>
      </c>
      <c r="F485" s="343">
        <v>7</v>
      </c>
      <c r="G485" s="343">
        <v>6.5</v>
      </c>
      <c r="H485" s="343">
        <v>85</v>
      </c>
      <c r="I485" s="343">
        <v>552.5</v>
      </c>
      <c r="L485" s="343">
        <v>8.3699999999999992</v>
      </c>
      <c r="M485" s="355">
        <f t="shared" si="63"/>
        <v>1.2876923076923075</v>
      </c>
    </row>
    <row r="486" spans="1:18" x14ac:dyDescent="0.3">
      <c r="A486" s="343" t="s">
        <v>18</v>
      </c>
      <c r="B486" s="343" t="s">
        <v>18</v>
      </c>
      <c r="C486" s="343" t="s">
        <v>208</v>
      </c>
      <c r="D486" s="343" t="s">
        <v>3</v>
      </c>
      <c r="E486" s="343">
        <v>429211</v>
      </c>
      <c r="F486" s="343">
        <v>7</v>
      </c>
      <c r="G486" s="343">
        <v>4.75</v>
      </c>
      <c r="H486" s="343">
        <v>100</v>
      </c>
      <c r="I486" s="343">
        <v>475</v>
      </c>
      <c r="L486" s="343">
        <v>5.95</v>
      </c>
      <c r="M486" s="355">
        <f t="shared" si="63"/>
        <v>1.2526315789473685</v>
      </c>
    </row>
    <row r="487" spans="1:18" x14ac:dyDescent="0.3">
      <c r="A487" s="343" t="s">
        <v>18</v>
      </c>
      <c r="B487" s="343" t="s">
        <v>18</v>
      </c>
      <c r="C487" s="343" t="s">
        <v>209</v>
      </c>
      <c r="D487" s="343" t="s">
        <v>3</v>
      </c>
      <c r="E487" s="343">
        <v>429211</v>
      </c>
      <c r="F487" s="343">
        <v>7</v>
      </c>
      <c r="G487" s="343">
        <v>8.4</v>
      </c>
      <c r="H487" s="343">
        <v>70</v>
      </c>
      <c r="I487" s="343">
        <v>588</v>
      </c>
      <c r="L487" s="343">
        <v>10</v>
      </c>
      <c r="M487" s="355">
        <f t="shared" si="63"/>
        <v>1.1904761904761905</v>
      </c>
    </row>
    <row r="488" spans="1:18" x14ac:dyDescent="0.3">
      <c r="A488" s="343" t="s">
        <v>18</v>
      </c>
      <c r="B488" s="343" t="s">
        <v>18</v>
      </c>
      <c r="C488" s="343" t="s">
        <v>216</v>
      </c>
      <c r="D488" s="343" t="s">
        <v>3</v>
      </c>
      <c r="E488" s="343">
        <v>429211</v>
      </c>
      <c r="F488" s="343">
        <v>7</v>
      </c>
      <c r="G488" s="343">
        <v>7.5</v>
      </c>
      <c r="H488" s="343">
        <v>60</v>
      </c>
      <c r="I488" s="343">
        <v>450</v>
      </c>
      <c r="L488" s="343">
        <v>7.5</v>
      </c>
      <c r="M488" s="355">
        <f t="shared" si="63"/>
        <v>1</v>
      </c>
    </row>
    <row r="489" spans="1:18" x14ac:dyDescent="0.3">
      <c r="A489" s="343" t="s">
        <v>18</v>
      </c>
      <c r="B489" s="343" t="s">
        <v>18</v>
      </c>
      <c r="C489" s="343" t="s">
        <v>210</v>
      </c>
      <c r="D489" s="343" t="s">
        <v>3</v>
      </c>
      <c r="E489" s="343">
        <v>429211</v>
      </c>
      <c r="F489" s="343">
        <v>7</v>
      </c>
      <c r="G489" s="343">
        <v>7.9</v>
      </c>
      <c r="H489" s="343">
        <v>120</v>
      </c>
      <c r="I489" s="343">
        <v>948</v>
      </c>
      <c r="L489" s="343">
        <v>7.9</v>
      </c>
      <c r="M489" s="355">
        <f t="shared" si="63"/>
        <v>1</v>
      </c>
    </row>
    <row r="490" spans="1:18" x14ac:dyDescent="0.3">
      <c r="A490" s="343" t="s">
        <v>18</v>
      </c>
      <c r="B490" s="343" t="s">
        <v>18</v>
      </c>
      <c r="C490" s="343" t="s">
        <v>219</v>
      </c>
      <c r="D490" s="343" t="s">
        <v>3</v>
      </c>
      <c r="E490" s="343">
        <v>429211</v>
      </c>
      <c r="F490" s="343">
        <v>7</v>
      </c>
      <c r="G490" s="343">
        <v>7.75</v>
      </c>
      <c r="H490" s="343">
        <v>21</v>
      </c>
      <c r="I490" s="343">
        <v>162.75</v>
      </c>
      <c r="L490" s="343">
        <v>8.15</v>
      </c>
      <c r="M490" s="355">
        <f t="shared" si="63"/>
        <v>1.0516129032258066</v>
      </c>
    </row>
    <row r="491" spans="1:18" x14ac:dyDescent="0.3">
      <c r="A491" s="343" t="s">
        <v>18</v>
      </c>
      <c r="B491" s="343" t="s">
        <v>18</v>
      </c>
      <c r="C491" s="343" t="s">
        <v>212</v>
      </c>
      <c r="D491" s="343" t="s">
        <v>3</v>
      </c>
      <c r="E491" s="343">
        <v>429211</v>
      </c>
      <c r="F491" s="343">
        <v>7</v>
      </c>
      <c r="G491" s="343">
        <v>6.75</v>
      </c>
      <c r="H491" s="343">
        <v>72</v>
      </c>
      <c r="I491" s="343">
        <v>486</v>
      </c>
      <c r="L491" s="343">
        <v>6.75</v>
      </c>
      <c r="M491" s="355">
        <f t="shared" si="63"/>
        <v>1</v>
      </c>
    </row>
    <row r="492" spans="1:18" x14ac:dyDescent="0.3">
      <c r="A492" s="343" t="s">
        <v>18</v>
      </c>
      <c r="B492" s="343" t="s">
        <v>18</v>
      </c>
      <c r="C492" s="343" t="s">
        <v>213</v>
      </c>
      <c r="D492" s="343" t="s">
        <v>3</v>
      </c>
      <c r="E492" s="343">
        <v>429211</v>
      </c>
      <c r="F492" s="343">
        <v>7</v>
      </c>
      <c r="G492" s="343">
        <v>6</v>
      </c>
      <c r="H492" s="343">
        <v>10</v>
      </c>
      <c r="I492" s="343">
        <v>60</v>
      </c>
      <c r="L492" s="343">
        <v>6</v>
      </c>
      <c r="M492" s="355">
        <f t="shared" si="63"/>
        <v>1</v>
      </c>
    </row>
    <row r="494" spans="1:18" x14ac:dyDescent="0.3">
      <c r="C494" s="16" t="s">
        <v>90</v>
      </c>
      <c r="D494" s="31" t="s">
        <v>18</v>
      </c>
      <c r="G494" s="12">
        <v>7.2726557435868493</v>
      </c>
      <c r="H494" s="12">
        <v>495</v>
      </c>
      <c r="I494" s="12">
        <v>3599.9645930754905</v>
      </c>
      <c r="J494" s="12">
        <v>1.748743580766289</v>
      </c>
      <c r="L494" s="40">
        <v>7.4754522719876979</v>
      </c>
      <c r="M494" s="356">
        <f>GEOMEAN(M495:M504)</f>
        <v>1.0278847969092553</v>
      </c>
      <c r="N494" s="356">
        <f>+M494*I494</f>
        <v>3700.3488746339103</v>
      </c>
      <c r="O494" s="356">
        <f>+N494/I494*100</f>
        <v>102.78847969092553</v>
      </c>
      <c r="R494" s="12">
        <v>102.78847969092553</v>
      </c>
    </row>
    <row r="495" spans="1:18" x14ac:dyDescent="0.3">
      <c r="A495" s="343" t="s">
        <v>18</v>
      </c>
      <c r="B495" s="343" t="s">
        <v>18</v>
      </c>
      <c r="C495" s="343" t="s">
        <v>200</v>
      </c>
      <c r="D495" s="343" t="s">
        <v>3</v>
      </c>
      <c r="E495" s="343">
        <v>429211</v>
      </c>
      <c r="F495" s="343">
        <v>7</v>
      </c>
      <c r="G495" s="343">
        <v>6.75</v>
      </c>
      <c r="H495" s="343">
        <v>25</v>
      </c>
      <c r="I495" s="343">
        <v>168.75</v>
      </c>
      <c r="L495" s="343">
        <v>6.75</v>
      </c>
      <c r="M495" s="355">
        <f t="shared" ref="M495:M504" si="64">+L495/G495</f>
        <v>1</v>
      </c>
    </row>
    <row r="496" spans="1:18" x14ac:dyDescent="0.3">
      <c r="A496" s="343" t="s">
        <v>18</v>
      </c>
      <c r="B496" s="343" t="s">
        <v>18</v>
      </c>
      <c r="C496" s="343" t="s">
        <v>201</v>
      </c>
      <c r="D496" s="343" t="s">
        <v>3</v>
      </c>
      <c r="E496" s="343">
        <v>429211</v>
      </c>
      <c r="F496" s="343">
        <v>7</v>
      </c>
      <c r="G496" s="343">
        <v>7.95</v>
      </c>
      <c r="H496" s="343">
        <v>92</v>
      </c>
      <c r="I496" s="343">
        <v>731.4</v>
      </c>
      <c r="L496" s="343">
        <v>7.95</v>
      </c>
      <c r="M496" s="355">
        <f t="shared" si="64"/>
        <v>1</v>
      </c>
    </row>
    <row r="497" spans="1:18" x14ac:dyDescent="0.3">
      <c r="A497" s="343" t="s">
        <v>18</v>
      </c>
      <c r="B497" s="343" t="s">
        <v>18</v>
      </c>
      <c r="C497" s="343" t="s">
        <v>205</v>
      </c>
      <c r="D497" s="343" t="s">
        <v>3</v>
      </c>
      <c r="E497" s="343">
        <v>429211</v>
      </c>
      <c r="F497" s="343">
        <v>7</v>
      </c>
      <c r="G497" s="343">
        <v>5.25</v>
      </c>
      <c r="H497" s="343">
        <v>4</v>
      </c>
      <c r="I497" s="343">
        <v>21</v>
      </c>
      <c r="L497" s="343">
        <v>6.3</v>
      </c>
      <c r="M497" s="355">
        <f t="shared" si="64"/>
        <v>1.2</v>
      </c>
    </row>
    <row r="498" spans="1:18" x14ac:dyDescent="0.3">
      <c r="A498" s="343" t="s">
        <v>18</v>
      </c>
      <c r="B498" s="343" t="s">
        <v>18</v>
      </c>
      <c r="C498" s="343" t="s">
        <v>208</v>
      </c>
      <c r="D498" s="343" t="s">
        <v>3</v>
      </c>
      <c r="E498" s="343">
        <v>429211</v>
      </c>
      <c r="F498" s="343">
        <v>7</v>
      </c>
      <c r="G498" s="343">
        <v>8.75</v>
      </c>
      <c r="H498" s="343">
        <v>100</v>
      </c>
      <c r="I498" s="343">
        <v>875</v>
      </c>
      <c r="L498" s="343">
        <v>9.6</v>
      </c>
      <c r="M498" s="355">
        <f t="shared" si="64"/>
        <v>1.0971428571428572</v>
      </c>
    </row>
    <row r="499" spans="1:18" x14ac:dyDescent="0.3">
      <c r="A499" s="343" t="s">
        <v>18</v>
      </c>
      <c r="B499" s="343" t="s">
        <v>18</v>
      </c>
      <c r="C499" s="343" t="s">
        <v>215</v>
      </c>
      <c r="D499" s="343" t="s">
        <v>3</v>
      </c>
      <c r="E499" s="343">
        <v>429211</v>
      </c>
      <c r="F499" s="343">
        <v>7</v>
      </c>
      <c r="G499" s="343">
        <v>6.5</v>
      </c>
      <c r="H499" s="343">
        <v>6</v>
      </c>
      <c r="I499" s="343">
        <v>39</v>
      </c>
      <c r="L499" s="343">
        <v>6.5</v>
      </c>
      <c r="M499" s="355">
        <f t="shared" si="64"/>
        <v>1</v>
      </c>
    </row>
    <row r="500" spans="1:18" x14ac:dyDescent="0.3">
      <c r="A500" s="343" t="s">
        <v>18</v>
      </c>
      <c r="B500" s="343" t="s">
        <v>18</v>
      </c>
      <c r="C500" s="343" t="s">
        <v>216</v>
      </c>
      <c r="D500" s="343" t="s">
        <v>3</v>
      </c>
      <c r="E500" s="343">
        <v>429211</v>
      </c>
      <c r="F500" s="343">
        <v>7</v>
      </c>
      <c r="G500" s="343">
        <v>7.5</v>
      </c>
      <c r="H500" s="343">
        <v>60</v>
      </c>
      <c r="I500" s="343">
        <v>450</v>
      </c>
      <c r="L500" s="343">
        <v>7.5</v>
      </c>
      <c r="M500" s="355">
        <f t="shared" si="64"/>
        <v>1</v>
      </c>
    </row>
    <row r="501" spans="1:18" x14ac:dyDescent="0.3">
      <c r="A501" s="343" t="s">
        <v>18</v>
      </c>
      <c r="B501" s="343" t="s">
        <v>18</v>
      </c>
      <c r="C501" s="343" t="s">
        <v>210</v>
      </c>
      <c r="D501" s="343" t="s">
        <v>3</v>
      </c>
      <c r="E501" s="343">
        <v>429211</v>
      </c>
      <c r="F501" s="343">
        <v>7</v>
      </c>
      <c r="G501" s="343">
        <v>7.38</v>
      </c>
      <c r="H501" s="343">
        <v>120</v>
      </c>
      <c r="I501" s="343">
        <v>885.6</v>
      </c>
      <c r="L501" s="343">
        <v>7.38</v>
      </c>
      <c r="M501" s="355">
        <f t="shared" si="64"/>
        <v>1</v>
      </c>
    </row>
    <row r="502" spans="1:18" x14ac:dyDescent="0.3">
      <c r="A502" s="343" t="s">
        <v>18</v>
      </c>
      <c r="B502" s="343" t="s">
        <v>18</v>
      </c>
      <c r="C502" s="343" t="s">
        <v>217</v>
      </c>
      <c r="D502" s="343" t="s">
        <v>3</v>
      </c>
      <c r="E502" s="343">
        <v>429211</v>
      </c>
      <c r="F502" s="343">
        <v>7</v>
      </c>
      <c r="G502" s="343">
        <v>7</v>
      </c>
      <c r="H502" s="343">
        <v>1</v>
      </c>
      <c r="I502" s="343">
        <v>7</v>
      </c>
      <c r="L502" s="343">
        <v>7</v>
      </c>
      <c r="M502" s="355">
        <f t="shared" si="64"/>
        <v>1</v>
      </c>
    </row>
    <row r="503" spans="1:18" x14ac:dyDescent="0.3">
      <c r="A503" s="343" t="s">
        <v>18</v>
      </c>
      <c r="B503" s="343" t="s">
        <v>18</v>
      </c>
      <c r="C503" s="343" t="s">
        <v>219</v>
      </c>
      <c r="D503" s="343" t="s">
        <v>3</v>
      </c>
      <c r="E503" s="343">
        <v>429211</v>
      </c>
      <c r="F503" s="343">
        <v>7</v>
      </c>
      <c r="G503" s="343">
        <v>8.89</v>
      </c>
      <c r="H503" s="343">
        <v>3</v>
      </c>
      <c r="I503" s="343">
        <v>26.67</v>
      </c>
      <c r="L503" s="343">
        <v>8.89</v>
      </c>
      <c r="M503" s="355">
        <f t="shared" si="64"/>
        <v>1</v>
      </c>
    </row>
    <row r="504" spans="1:18" x14ac:dyDescent="0.3">
      <c r="A504" s="343" t="s">
        <v>18</v>
      </c>
      <c r="B504" s="343" t="s">
        <v>18</v>
      </c>
      <c r="C504" s="343" t="s">
        <v>212</v>
      </c>
      <c r="D504" s="343" t="s">
        <v>3</v>
      </c>
      <c r="E504" s="343">
        <v>429211</v>
      </c>
      <c r="F504" s="343">
        <v>7</v>
      </c>
      <c r="G504" s="343">
        <v>7.5</v>
      </c>
      <c r="H504" s="343">
        <v>84</v>
      </c>
      <c r="I504" s="343">
        <v>630</v>
      </c>
      <c r="L504" s="343">
        <v>7.5</v>
      </c>
      <c r="M504" s="355">
        <f t="shared" si="64"/>
        <v>1</v>
      </c>
    </row>
    <row r="506" spans="1:18" x14ac:dyDescent="0.3">
      <c r="C506" s="16" t="s">
        <v>91</v>
      </c>
      <c r="D506" s="31" t="s">
        <v>18</v>
      </c>
      <c r="G506" s="12">
        <v>11.41516258304231</v>
      </c>
      <c r="H506" s="12">
        <v>2666</v>
      </c>
      <c r="I506" s="12">
        <v>30432.823446390797</v>
      </c>
      <c r="J506" s="12">
        <v>14.783257798934057</v>
      </c>
      <c r="L506" s="40">
        <v>11.710386413061499</v>
      </c>
      <c r="M506" s="356">
        <f>GEOMEAN(M507:M529)</f>
        <v>1.0258624288415965</v>
      </c>
      <c r="N506" s="356">
        <f>+M506*I506</f>
        <v>31219.890177221951</v>
      </c>
      <c r="O506" s="356">
        <f>+N506/I506*100</f>
        <v>102.58624288415965</v>
      </c>
      <c r="R506" s="12">
        <v>102.58624288415967</v>
      </c>
    </row>
    <row r="507" spans="1:18" x14ac:dyDescent="0.3">
      <c r="A507" s="343" t="s">
        <v>18</v>
      </c>
      <c r="B507" s="343" t="s">
        <v>18</v>
      </c>
      <c r="C507" s="343" t="s">
        <v>194</v>
      </c>
      <c r="D507" s="343" t="s">
        <v>3</v>
      </c>
      <c r="E507" s="343">
        <v>300219</v>
      </c>
      <c r="F507" s="343">
        <v>24</v>
      </c>
      <c r="G507" s="343">
        <v>10.95</v>
      </c>
      <c r="H507" s="343">
        <v>55</v>
      </c>
      <c r="I507" s="343">
        <v>602.25</v>
      </c>
      <c r="L507" s="343">
        <v>10.95</v>
      </c>
      <c r="M507" s="355">
        <f t="shared" ref="M507:M529" si="65">+L507/G507</f>
        <v>1</v>
      </c>
    </row>
    <row r="508" spans="1:18" x14ac:dyDescent="0.3">
      <c r="A508" s="343" t="s">
        <v>18</v>
      </c>
      <c r="B508" s="343" t="s">
        <v>18</v>
      </c>
      <c r="C508" s="343" t="s">
        <v>195</v>
      </c>
      <c r="D508" s="343" t="s">
        <v>3</v>
      </c>
      <c r="E508" s="343">
        <v>300219</v>
      </c>
      <c r="F508" s="343">
        <v>24</v>
      </c>
      <c r="G508" s="343">
        <v>10</v>
      </c>
      <c r="H508" s="343">
        <v>24</v>
      </c>
      <c r="I508" s="343">
        <v>240</v>
      </c>
      <c r="L508" s="343">
        <v>10</v>
      </c>
      <c r="M508" s="355">
        <f t="shared" si="65"/>
        <v>1</v>
      </c>
    </row>
    <row r="509" spans="1:18" x14ac:dyDescent="0.3">
      <c r="A509" s="343" t="s">
        <v>18</v>
      </c>
      <c r="B509" s="343" t="s">
        <v>18</v>
      </c>
      <c r="C509" s="343" t="s">
        <v>196</v>
      </c>
      <c r="D509" s="343" t="s">
        <v>3</v>
      </c>
      <c r="E509" s="343">
        <v>300219</v>
      </c>
      <c r="F509" s="343">
        <v>24</v>
      </c>
      <c r="G509" s="343">
        <v>10</v>
      </c>
      <c r="H509" s="343">
        <v>24</v>
      </c>
      <c r="I509" s="343">
        <v>240</v>
      </c>
      <c r="L509" s="343">
        <v>10.75</v>
      </c>
      <c r="M509" s="355">
        <f t="shared" si="65"/>
        <v>1.075</v>
      </c>
    </row>
    <row r="510" spans="1:18" x14ac:dyDescent="0.3">
      <c r="A510" s="343" t="s">
        <v>18</v>
      </c>
      <c r="B510" s="343" t="s">
        <v>18</v>
      </c>
      <c r="C510" s="343" t="s">
        <v>197</v>
      </c>
      <c r="D510" s="343" t="s">
        <v>3</v>
      </c>
      <c r="E510" s="343">
        <v>300219</v>
      </c>
      <c r="F510" s="343">
        <v>24</v>
      </c>
      <c r="G510" s="343">
        <v>9.5</v>
      </c>
      <c r="H510" s="343">
        <v>50</v>
      </c>
      <c r="I510" s="343">
        <v>475</v>
      </c>
      <c r="L510" s="343">
        <v>10.15</v>
      </c>
      <c r="M510" s="355">
        <f t="shared" si="65"/>
        <v>1.0684210526315789</v>
      </c>
    </row>
    <row r="511" spans="1:18" x14ac:dyDescent="0.3">
      <c r="A511" s="343" t="s">
        <v>18</v>
      </c>
      <c r="B511" s="343" t="s">
        <v>18</v>
      </c>
      <c r="C511" s="343" t="s">
        <v>198</v>
      </c>
      <c r="D511" s="343" t="s">
        <v>3</v>
      </c>
      <c r="E511" s="343">
        <v>300219</v>
      </c>
      <c r="F511" s="343">
        <v>24</v>
      </c>
      <c r="G511" s="343">
        <v>10.62</v>
      </c>
      <c r="H511" s="343">
        <v>20</v>
      </c>
      <c r="I511" s="343">
        <v>212.39999999999998</v>
      </c>
      <c r="L511" s="343">
        <v>10.62</v>
      </c>
      <c r="M511" s="355">
        <f t="shared" si="65"/>
        <v>1</v>
      </c>
    </row>
    <row r="512" spans="1:18" x14ac:dyDescent="0.3">
      <c r="A512" s="343" t="s">
        <v>18</v>
      </c>
      <c r="B512" s="343" t="s">
        <v>18</v>
      </c>
      <c r="C512" s="343" t="s">
        <v>214</v>
      </c>
      <c r="D512" s="343" t="s">
        <v>3</v>
      </c>
      <c r="E512" s="343">
        <v>300219</v>
      </c>
      <c r="F512" s="343">
        <v>24</v>
      </c>
      <c r="G512" s="343">
        <v>12.84</v>
      </c>
      <c r="H512" s="343">
        <v>120</v>
      </c>
      <c r="I512" s="343">
        <v>1540.8</v>
      </c>
      <c r="L512" s="343">
        <v>12.84</v>
      </c>
      <c r="M512" s="355">
        <f t="shared" si="65"/>
        <v>1</v>
      </c>
    </row>
    <row r="513" spans="1:13" x14ac:dyDescent="0.3">
      <c r="A513" s="343" t="s">
        <v>18</v>
      </c>
      <c r="B513" s="343" t="s">
        <v>18</v>
      </c>
      <c r="C513" s="343" t="s">
        <v>199</v>
      </c>
      <c r="D513" s="343" t="s">
        <v>3</v>
      </c>
      <c r="E513" s="343">
        <v>300219</v>
      </c>
      <c r="F513" s="343">
        <v>24</v>
      </c>
      <c r="G513" s="343">
        <v>11</v>
      </c>
      <c r="H513" s="343">
        <v>400</v>
      </c>
      <c r="I513" s="343">
        <v>4400</v>
      </c>
      <c r="L513" s="343">
        <v>11</v>
      </c>
      <c r="M513" s="355">
        <f t="shared" si="65"/>
        <v>1</v>
      </c>
    </row>
    <row r="514" spans="1:13" x14ac:dyDescent="0.3">
      <c r="A514" s="343" t="s">
        <v>18</v>
      </c>
      <c r="B514" s="343" t="s">
        <v>18</v>
      </c>
      <c r="C514" s="343" t="s">
        <v>201</v>
      </c>
      <c r="D514" s="343" t="s">
        <v>3</v>
      </c>
      <c r="E514" s="343">
        <v>300219</v>
      </c>
      <c r="F514" s="343">
        <v>24</v>
      </c>
      <c r="G514" s="343">
        <v>12</v>
      </c>
      <c r="H514" s="343">
        <v>138</v>
      </c>
      <c r="I514" s="343">
        <v>1656</v>
      </c>
      <c r="L514" s="343">
        <v>13.95</v>
      </c>
      <c r="M514" s="355">
        <f t="shared" si="65"/>
        <v>1.1624999999999999</v>
      </c>
    </row>
    <row r="515" spans="1:13" x14ac:dyDescent="0.3">
      <c r="A515" s="343" t="s">
        <v>18</v>
      </c>
      <c r="B515" s="343" t="s">
        <v>18</v>
      </c>
      <c r="C515" s="343" t="s">
        <v>223</v>
      </c>
      <c r="D515" s="343" t="s">
        <v>3</v>
      </c>
      <c r="E515" s="343">
        <v>300219</v>
      </c>
      <c r="F515" s="343">
        <v>24</v>
      </c>
      <c r="G515" s="343">
        <v>10.95</v>
      </c>
      <c r="H515" s="343">
        <v>60</v>
      </c>
      <c r="I515" s="343">
        <v>657</v>
      </c>
      <c r="L515" s="343">
        <v>10.95</v>
      </c>
      <c r="M515" s="355">
        <f t="shared" si="65"/>
        <v>1</v>
      </c>
    </row>
    <row r="516" spans="1:13" x14ac:dyDescent="0.3">
      <c r="A516" s="343" t="s">
        <v>18</v>
      </c>
      <c r="B516" s="343" t="s">
        <v>18</v>
      </c>
      <c r="C516" s="343" t="s">
        <v>205</v>
      </c>
      <c r="D516" s="343" t="s">
        <v>3</v>
      </c>
      <c r="E516" s="343">
        <v>300219</v>
      </c>
      <c r="F516" s="343">
        <v>24</v>
      </c>
      <c r="G516" s="343">
        <v>10.15</v>
      </c>
      <c r="H516" s="343">
        <v>131</v>
      </c>
      <c r="I516" s="343">
        <v>1329.65</v>
      </c>
      <c r="L516" s="343">
        <v>10.95</v>
      </c>
      <c r="M516" s="355">
        <f t="shared" si="65"/>
        <v>1.0788177339901477</v>
      </c>
    </row>
    <row r="517" spans="1:13" x14ac:dyDescent="0.3">
      <c r="A517" s="343" t="s">
        <v>18</v>
      </c>
      <c r="B517" s="343" t="s">
        <v>18</v>
      </c>
      <c r="C517" s="343" t="s">
        <v>206</v>
      </c>
      <c r="D517" s="343" t="s">
        <v>3</v>
      </c>
      <c r="E517" s="343">
        <v>300219</v>
      </c>
      <c r="F517" s="343">
        <v>24</v>
      </c>
      <c r="G517" s="343">
        <v>15</v>
      </c>
      <c r="H517" s="343">
        <v>20</v>
      </c>
      <c r="I517" s="343">
        <v>300</v>
      </c>
      <c r="L517" s="343">
        <v>16.75</v>
      </c>
      <c r="M517" s="355">
        <f t="shared" si="65"/>
        <v>1.1166666666666667</v>
      </c>
    </row>
    <row r="518" spans="1:13" x14ac:dyDescent="0.3">
      <c r="A518" s="343" t="s">
        <v>18</v>
      </c>
      <c r="B518" s="343" t="s">
        <v>18</v>
      </c>
      <c r="C518" s="343" t="s">
        <v>207</v>
      </c>
      <c r="D518" s="343" t="s">
        <v>3</v>
      </c>
      <c r="E518" s="343">
        <v>300219</v>
      </c>
      <c r="F518" s="343">
        <v>24</v>
      </c>
      <c r="G518" s="343">
        <v>9</v>
      </c>
      <c r="H518" s="343">
        <v>606</v>
      </c>
      <c r="I518" s="343">
        <v>5454</v>
      </c>
      <c r="L518" s="343">
        <v>9.36</v>
      </c>
      <c r="M518" s="355">
        <f t="shared" si="65"/>
        <v>1.04</v>
      </c>
    </row>
    <row r="519" spans="1:13" x14ac:dyDescent="0.3">
      <c r="A519" s="343" t="s">
        <v>18</v>
      </c>
      <c r="B519" s="343" t="s">
        <v>18</v>
      </c>
      <c r="C519" s="343" t="s">
        <v>208</v>
      </c>
      <c r="D519" s="343" t="s">
        <v>3</v>
      </c>
      <c r="E519" s="343">
        <v>300219</v>
      </c>
      <c r="F519" s="343">
        <v>24</v>
      </c>
      <c r="G519" s="343">
        <v>12.9</v>
      </c>
      <c r="H519" s="343">
        <v>100</v>
      </c>
      <c r="I519" s="343">
        <v>1290</v>
      </c>
      <c r="L519" s="343">
        <v>12.9</v>
      </c>
      <c r="M519" s="355">
        <f t="shared" si="65"/>
        <v>1</v>
      </c>
    </row>
    <row r="520" spans="1:13" x14ac:dyDescent="0.3">
      <c r="A520" s="343" t="s">
        <v>18</v>
      </c>
      <c r="B520" s="343" t="s">
        <v>18</v>
      </c>
      <c r="C520" s="343" t="s">
        <v>209</v>
      </c>
      <c r="D520" s="343" t="s">
        <v>3</v>
      </c>
      <c r="E520" s="343">
        <v>300219</v>
      </c>
      <c r="F520" s="343">
        <v>24</v>
      </c>
      <c r="G520" s="343">
        <v>12</v>
      </c>
      <c r="H520" s="343">
        <v>120</v>
      </c>
      <c r="I520" s="343">
        <v>1440</v>
      </c>
      <c r="L520" s="343">
        <v>12</v>
      </c>
      <c r="M520" s="355">
        <f t="shared" si="65"/>
        <v>1</v>
      </c>
    </row>
    <row r="521" spans="1:13" x14ac:dyDescent="0.3">
      <c r="A521" s="343" t="s">
        <v>18</v>
      </c>
      <c r="B521" s="343" t="s">
        <v>18</v>
      </c>
      <c r="C521" s="343" t="s">
        <v>215</v>
      </c>
      <c r="D521" s="343" t="s">
        <v>3</v>
      </c>
      <c r="E521" s="343">
        <v>300219</v>
      </c>
      <c r="F521" s="343">
        <v>24</v>
      </c>
      <c r="G521" s="343">
        <v>11</v>
      </c>
      <c r="H521" s="343">
        <v>36</v>
      </c>
      <c r="I521" s="343">
        <v>396</v>
      </c>
      <c r="L521" s="343">
        <v>11</v>
      </c>
      <c r="M521" s="355">
        <f t="shared" si="65"/>
        <v>1</v>
      </c>
    </row>
    <row r="522" spans="1:13" x14ac:dyDescent="0.3">
      <c r="A522" s="343" t="s">
        <v>18</v>
      </c>
      <c r="B522" s="343" t="s">
        <v>18</v>
      </c>
      <c r="C522" s="343" t="s">
        <v>216</v>
      </c>
      <c r="D522" s="343" t="s">
        <v>3</v>
      </c>
      <c r="E522" s="343">
        <v>300219</v>
      </c>
      <c r="F522" s="343">
        <v>24</v>
      </c>
      <c r="G522" s="343">
        <v>12.95</v>
      </c>
      <c r="H522" s="343">
        <v>353</v>
      </c>
      <c r="I522" s="343">
        <v>4571.3499999999995</v>
      </c>
      <c r="L522" s="343">
        <v>12.95</v>
      </c>
      <c r="M522" s="355">
        <f t="shared" si="65"/>
        <v>1</v>
      </c>
    </row>
    <row r="523" spans="1:13" x14ac:dyDescent="0.3">
      <c r="A523" s="343" t="s">
        <v>18</v>
      </c>
      <c r="B523" s="343" t="s">
        <v>18</v>
      </c>
      <c r="C523" s="343" t="s">
        <v>210</v>
      </c>
      <c r="D523" s="343" t="s">
        <v>3</v>
      </c>
      <c r="E523" s="343">
        <v>300219</v>
      </c>
      <c r="F523" s="343">
        <v>24</v>
      </c>
      <c r="G523" s="343">
        <v>13.25</v>
      </c>
      <c r="H523" s="343">
        <v>180</v>
      </c>
      <c r="I523" s="343">
        <v>2385</v>
      </c>
      <c r="L523" s="343">
        <v>13.25</v>
      </c>
      <c r="M523" s="355">
        <f t="shared" si="65"/>
        <v>1</v>
      </c>
    </row>
    <row r="524" spans="1:13" x14ac:dyDescent="0.3">
      <c r="A524" s="343" t="s">
        <v>18</v>
      </c>
      <c r="B524" s="343" t="s">
        <v>18</v>
      </c>
      <c r="C524" s="343" t="s">
        <v>217</v>
      </c>
      <c r="D524" s="343" t="s">
        <v>3</v>
      </c>
      <c r="E524" s="343">
        <v>300219</v>
      </c>
      <c r="F524" s="343">
        <v>24</v>
      </c>
      <c r="G524" s="343">
        <v>9.75</v>
      </c>
      <c r="H524" s="343">
        <v>5</v>
      </c>
      <c r="I524" s="343">
        <v>48.75</v>
      </c>
      <c r="L524" s="343">
        <v>9.75</v>
      </c>
      <c r="M524" s="355">
        <f t="shared" si="65"/>
        <v>1</v>
      </c>
    </row>
    <row r="525" spans="1:13" x14ac:dyDescent="0.3">
      <c r="A525" s="343" t="s">
        <v>18</v>
      </c>
      <c r="B525" s="343" t="s">
        <v>18</v>
      </c>
      <c r="C525" s="343" t="s">
        <v>211</v>
      </c>
      <c r="D525" s="343" t="s">
        <v>3</v>
      </c>
      <c r="E525" s="343">
        <v>300219</v>
      </c>
      <c r="F525" s="343">
        <v>24</v>
      </c>
      <c r="G525" s="343">
        <v>14.65</v>
      </c>
      <c r="H525" s="343">
        <v>20</v>
      </c>
      <c r="I525" s="343">
        <v>293</v>
      </c>
      <c r="L525" s="343">
        <v>14.65</v>
      </c>
      <c r="M525" s="355">
        <f t="shared" si="65"/>
        <v>1</v>
      </c>
    </row>
    <row r="526" spans="1:13" x14ac:dyDescent="0.3">
      <c r="A526" s="343" t="s">
        <v>18</v>
      </c>
      <c r="B526" s="343" t="s">
        <v>18</v>
      </c>
      <c r="C526" s="343" t="s">
        <v>218</v>
      </c>
      <c r="D526" s="343" t="s">
        <v>3</v>
      </c>
      <c r="E526" s="343">
        <v>300219</v>
      </c>
      <c r="F526" s="343">
        <v>24</v>
      </c>
      <c r="G526" s="343">
        <v>13.5</v>
      </c>
      <c r="H526" s="343">
        <v>72</v>
      </c>
      <c r="I526" s="343">
        <v>972</v>
      </c>
      <c r="L526" s="343">
        <v>13.5</v>
      </c>
      <c r="M526" s="355">
        <f t="shared" si="65"/>
        <v>1</v>
      </c>
    </row>
    <row r="527" spans="1:13" x14ac:dyDescent="0.3">
      <c r="A527" s="343" t="s">
        <v>18</v>
      </c>
      <c r="B527" s="343" t="s">
        <v>18</v>
      </c>
      <c r="C527" s="343" t="s">
        <v>219</v>
      </c>
      <c r="D527" s="343" t="s">
        <v>3</v>
      </c>
      <c r="E527" s="343">
        <v>300219</v>
      </c>
      <c r="F527" s="343">
        <v>24</v>
      </c>
      <c r="G527" s="343">
        <v>10.95</v>
      </c>
      <c r="H527" s="343">
        <v>22</v>
      </c>
      <c r="I527" s="343">
        <v>240.89999999999998</v>
      </c>
      <c r="L527" s="343">
        <v>11.55</v>
      </c>
      <c r="M527" s="355">
        <f t="shared" si="65"/>
        <v>1.0547945205479454</v>
      </c>
    </row>
    <row r="528" spans="1:13" x14ac:dyDescent="0.3">
      <c r="A528" s="343" t="s">
        <v>18</v>
      </c>
      <c r="B528" s="343" t="s">
        <v>18</v>
      </c>
      <c r="C528" s="343" t="s">
        <v>212</v>
      </c>
      <c r="D528" s="343" t="s">
        <v>3</v>
      </c>
      <c r="E528" s="343">
        <v>300219</v>
      </c>
      <c r="F528" s="343">
        <v>24</v>
      </c>
      <c r="G528" s="343">
        <v>12.75</v>
      </c>
      <c r="H528" s="343">
        <v>60</v>
      </c>
      <c r="I528" s="343">
        <v>765</v>
      </c>
      <c r="L528" s="343">
        <v>13</v>
      </c>
      <c r="M528" s="355">
        <f t="shared" si="65"/>
        <v>1.0196078431372548</v>
      </c>
    </row>
    <row r="529" spans="1:18" x14ac:dyDescent="0.3">
      <c r="A529" s="343" t="s">
        <v>18</v>
      </c>
      <c r="B529" s="343" t="s">
        <v>18</v>
      </c>
      <c r="C529" s="343" t="s">
        <v>213</v>
      </c>
      <c r="D529" s="343" t="s">
        <v>3</v>
      </c>
      <c r="E529" s="343">
        <v>300219</v>
      </c>
      <c r="F529" s="343">
        <v>24</v>
      </c>
      <c r="G529" s="343">
        <v>9.5</v>
      </c>
      <c r="H529" s="343">
        <v>50</v>
      </c>
      <c r="I529" s="343">
        <v>475</v>
      </c>
      <c r="L529" s="343">
        <v>9.5</v>
      </c>
      <c r="M529" s="355">
        <f t="shared" si="65"/>
        <v>1</v>
      </c>
    </row>
    <row r="531" spans="1:18" x14ac:dyDescent="0.3">
      <c r="C531" s="16" t="s">
        <v>92</v>
      </c>
      <c r="D531" s="31" t="s">
        <v>18</v>
      </c>
      <c r="G531" s="12">
        <v>9.689257895772224</v>
      </c>
      <c r="H531" s="12">
        <v>1606</v>
      </c>
      <c r="I531" s="12">
        <v>15560.948180610192</v>
      </c>
      <c r="J531" s="12">
        <v>7.5589933006066934</v>
      </c>
      <c r="L531" s="40">
        <v>10.4859186309116</v>
      </c>
      <c r="M531" s="356">
        <f>GEOMEAN(M532:M540)</f>
        <v>1.0822210270083727</v>
      </c>
      <c r="N531" s="356">
        <f>+M531*I531</f>
        <v>16840.38532124403</v>
      </c>
      <c r="O531" s="356">
        <f>+N531/I531*100</f>
        <v>108.22210270083727</v>
      </c>
      <c r="R531" s="12">
        <v>108.22210270083727</v>
      </c>
    </row>
    <row r="532" spans="1:18" x14ac:dyDescent="0.3">
      <c r="A532" s="343" t="s">
        <v>18</v>
      </c>
      <c r="B532" s="343" t="s">
        <v>18</v>
      </c>
      <c r="C532" s="343" t="s">
        <v>214</v>
      </c>
      <c r="D532" s="343" t="s">
        <v>3</v>
      </c>
      <c r="E532" s="343">
        <v>300219</v>
      </c>
      <c r="F532" s="343">
        <v>24</v>
      </c>
      <c r="G532" s="343">
        <v>6.37</v>
      </c>
      <c r="H532" s="343">
        <v>160</v>
      </c>
      <c r="I532" s="343">
        <v>1019.2</v>
      </c>
      <c r="L532" s="343">
        <v>8.27</v>
      </c>
      <c r="M532" s="355">
        <f t="shared" ref="M532:M540" si="66">+L532/G532</f>
        <v>1.2982731554160125</v>
      </c>
    </row>
    <row r="533" spans="1:18" x14ac:dyDescent="0.3">
      <c r="A533" s="343" t="s">
        <v>18</v>
      </c>
      <c r="B533" s="343" t="s">
        <v>18</v>
      </c>
      <c r="C533" s="343" t="s">
        <v>201</v>
      </c>
      <c r="D533" s="343" t="s">
        <v>3</v>
      </c>
      <c r="E533" s="343">
        <v>300219</v>
      </c>
      <c r="F533" s="343">
        <v>24</v>
      </c>
      <c r="G533" s="343">
        <v>12</v>
      </c>
      <c r="H533" s="343">
        <v>258</v>
      </c>
      <c r="I533" s="343">
        <v>3096</v>
      </c>
      <c r="L533" s="343">
        <v>13.95</v>
      </c>
      <c r="M533" s="355">
        <f t="shared" si="66"/>
        <v>1.1624999999999999</v>
      </c>
    </row>
    <row r="534" spans="1:18" x14ac:dyDescent="0.3">
      <c r="A534" s="343" t="s">
        <v>18</v>
      </c>
      <c r="B534" s="343" t="s">
        <v>18</v>
      </c>
      <c r="C534" s="343" t="s">
        <v>223</v>
      </c>
      <c r="D534" s="343" t="s">
        <v>3</v>
      </c>
      <c r="E534" s="343">
        <v>300219</v>
      </c>
      <c r="F534" s="343">
        <v>24</v>
      </c>
      <c r="G534" s="343">
        <v>9.9499999999999993</v>
      </c>
      <c r="H534" s="343">
        <v>50</v>
      </c>
      <c r="I534" s="343">
        <v>497.49999999999994</v>
      </c>
      <c r="L534" s="343">
        <v>9.9499999999999993</v>
      </c>
      <c r="M534" s="355">
        <f t="shared" si="66"/>
        <v>1</v>
      </c>
    </row>
    <row r="535" spans="1:18" x14ac:dyDescent="0.3">
      <c r="A535" s="343" t="s">
        <v>18</v>
      </c>
      <c r="B535" s="343" t="s">
        <v>18</v>
      </c>
      <c r="C535" s="343" t="s">
        <v>205</v>
      </c>
      <c r="D535" s="343" t="s">
        <v>3</v>
      </c>
      <c r="E535" s="343">
        <v>300219</v>
      </c>
      <c r="F535" s="343">
        <v>24</v>
      </c>
      <c r="G535" s="343">
        <v>10.15</v>
      </c>
      <c r="H535" s="343">
        <v>131</v>
      </c>
      <c r="I535" s="343">
        <v>1329.65</v>
      </c>
      <c r="L535" s="343">
        <v>10.95</v>
      </c>
      <c r="M535" s="355">
        <f t="shared" si="66"/>
        <v>1.0788177339901477</v>
      </c>
    </row>
    <row r="536" spans="1:18" x14ac:dyDescent="0.3">
      <c r="A536" s="343" t="s">
        <v>18</v>
      </c>
      <c r="B536" s="343" t="s">
        <v>18</v>
      </c>
      <c r="C536" s="343" t="s">
        <v>206</v>
      </c>
      <c r="D536" s="343" t="s">
        <v>3</v>
      </c>
      <c r="E536" s="343">
        <v>300219</v>
      </c>
      <c r="F536" s="343">
        <v>24</v>
      </c>
      <c r="G536" s="343">
        <v>10</v>
      </c>
      <c r="H536" s="343">
        <v>29</v>
      </c>
      <c r="I536" s="343">
        <v>290</v>
      </c>
      <c r="L536" s="343">
        <v>10.95</v>
      </c>
      <c r="M536" s="355">
        <f t="shared" si="66"/>
        <v>1.095</v>
      </c>
    </row>
    <row r="537" spans="1:18" x14ac:dyDescent="0.3">
      <c r="A537" s="343" t="s">
        <v>18</v>
      </c>
      <c r="B537" s="343" t="s">
        <v>18</v>
      </c>
      <c r="C537" s="343" t="s">
        <v>208</v>
      </c>
      <c r="D537" s="343" t="s">
        <v>3</v>
      </c>
      <c r="E537" s="343">
        <v>300219</v>
      </c>
      <c r="F537" s="343">
        <v>24</v>
      </c>
      <c r="G537" s="343">
        <v>8</v>
      </c>
      <c r="H537" s="343">
        <v>100</v>
      </c>
      <c r="I537" s="343">
        <v>800</v>
      </c>
      <c r="L537" s="343">
        <v>8.6999999999999993</v>
      </c>
      <c r="M537" s="355">
        <f t="shared" si="66"/>
        <v>1.0874999999999999</v>
      </c>
    </row>
    <row r="538" spans="1:18" x14ac:dyDescent="0.3">
      <c r="A538" s="343" t="s">
        <v>18</v>
      </c>
      <c r="B538" s="343" t="s">
        <v>18</v>
      </c>
      <c r="C538" s="343" t="s">
        <v>216</v>
      </c>
      <c r="D538" s="343" t="s">
        <v>3</v>
      </c>
      <c r="E538" s="343">
        <v>300219</v>
      </c>
      <c r="F538" s="343">
        <v>24</v>
      </c>
      <c r="G538" s="343">
        <v>11.95</v>
      </c>
      <c r="H538" s="343">
        <v>850</v>
      </c>
      <c r="I538" s="343">
        <v>10157.5</v>
      </c>
      <c r="L538" s="343">
        <v>11.95</v>
      </c>
      <c r="M538" s="355">
        <f t="shared" si="66"/>
        <v>1</v>
      </c>
    </row>
    <row r="539" spans="1:18" x14ac:dyDescent="0.3">
      <c r="A539" s="343" t="s">
        <v>18</v>
      </c>
      <c r="B539" s="343" t="s">
        <v>18</v>
      </c>
      <c r="C539" s="343" t="s">
        <v>211</v>
      </c>
      <c r="D539" s="343" t="s">
        <v>3</v>
      </c>
      <c r="E539" s="343">
        <v>300219</v>
      </c>
      <c r="F539" s="343">
        <v>24</v>
      </c>
      <c r="G539" s="343">
        <v>10.25</v>
      </c>
      <c r="H539" s="343">
        <v>16</v>
      </c>
      <c r="I539" s="343">
        <v>164</v>
      </c>
      <c r="L539" s="343">
        <v>10.25</v>
      </c>
      <c r="M539" s="355">
        <f t="shared" si="66"/>
        <v>1</v>
      </c>
    </row>
    <row r="540" spans="1:18" x14ac:dyDescent="0.3">
      <c r="A540" s="343" t="s">
        <v>18</v>
      </c>
      <c r="B540" s="343" t="s">
        <v>18</v>
      </c>
      <c r="C540" s="343" t="s">
        <v>219</v>
      </c>
      <c r="D540" s="343" t="s">
        <v>3</v>
      </c>
      <c r="E540" s="343">
        <v>300219</v>
      </c>
      <c r="F540" s="343">
        <v>24</v>
      </c>
      <c r="G540" s="343">
        <v>9.9499999999999993</v>
      </c>
      <c r="H540" s="343">
        <v>12</v>
      </c>
      <c r="I540" s="343">
        <v>119.39999999999999</v>
      </c>
      <c r="L540" s="343">
        <v>10.45</v>
      </c>
      <c r="M540" s="355">
        <f t="shared" si="66"/>
        <v>1.050251256281407</v>
      </c>
    </row>
    <row r="542" spans="1:18" x14ac:dyDescent="0.3">
      <c r="C542" s="16" t="s">
        <v>93</v>
      </c>
      <c r="D542" s="31" t="s">
        <v>18</v>
      </c>
      <c r="G542" s="12">
        <v>155.69848240853389</v>
      </c>
      <c r="H542" s="12">
        <v>126</v>
      </c>
      <c r="I542" s="12">
        <v>19618.00878347527</v>
      </c>
      <c r="J542" s="12">
        <v>9.5297789854678285</v>
      </c>
      <c r="L542" s="40">
        <v>175.78700895997187</v>
      </c>
      <c r="M542" s="356">
        <f>GEOMEAN(M543:M548)</f>
        <v>1.1290219804373438</v>
      </c>
      <c r="N542" s="356">
        <f>+M542*I542</f>
        <v>22149.163128956454</v>
      </c>
      <c r="O542" s="356">
        <f>+N542/I542*100</f>
        <v>112.90219804373439</v>
      </c>
      <c r="R542" s="12">
        <v>112.90219804373439</v>
      </c>
    </row>
    <row r="543" spans="1:18" x14ac:dyDescent="0.3">
      <c r="A543" s="343" t="s">
        <v>18</v>
      </c>
      <c r="B543" s="343" t="s">
        <v>18</v>
      </c>
      <c r="C543" s="343" t="s">
        <v>205</v>
      </c>
      <c r="D543" s="343" t="s">
        <v>3</v>
      </c>
      <c r="E543" s="343">
        <v>292100</v>
      </c>
      <c r="F543" s="343">
        <v>7</v>
      </c>
      <c r="G543" s="343">
        <v>95</v>
      </c>
      <c r="H543" s="343">
        <v>42</v>
      </c>
      <c r="I543" s="343">
        <v>3990</v>
      </c>
      <c r="L543" s="343">
        <v>111</v>
      </c>
      <c r="M543" s="355">
        <f t="shared" ref="M543:M548" si="67">+L543/G543</f>
        <v>1.168421052631579</v>
      </c>
    </row>
    <row r="544" spans="1:18" x14ac:dyDescent="0.3">
      <c r="A544" s="343" t="s">
        <v>18</v>
      </c>
      <c r="B544" s="343" t="s">
        <v>18</v>
      </c>
      <c r="C544" s="343" t="s">
        <v>208</v>
      </c>
      <c r="D544" s="343" t="s">
        <v>3</v>
      </c>
      <c r="E544" s="343">
        <v>292100</v>
      </c>
      <c r="F544" s="343">
        <v>7</v>
      </c>
      <c r="G544" s="343">
        <v>100</v>
      </c>
      <c r="H544" s="343">
        <v>30</v>
      </c>
      <c r="I544" s="343">
        <v>3000</v>
      </c>
      <c r="L544" s="343">
        <v>110</v>
      </c>
      <c r="M544" s="355">
        <f t="shared" si="67"/>
        <v>1.1000000000000001</v>
      </c>
    </row>
    <row r="545" spans="1:18" x14ac:dyDescent="0.3">
      <c r="A545" s="343" t="s">
        <v>18</v>
      </c>
      <c r="B545" s="343" t="s">
        <v>18</v>
      </c>
      <c r="C545" s="343" t="s">
        <v>209</v>
      </c>
      <c r="D545" s="343" t="s">
        <v>3</v>
      </c>
      <c r="E545" s="343">
        <v>292100</v>
      </c>
      <c r="F545" s="343">
        <v>7</v>
      </c>
      <c r="G545" s="343">
        <v>180</v>
      </c>
      <c r="H545" s="343">
        <v>5</v>
      </c>
      <c r="I545" s="343">
        <v>900</v>
      </c>
      <c r="L545" s="343">
        <v>180</v>
      </c>
      <c r="M545" s="355">
        <f t="shared" si="67"/>
        <v>1</v>
      </c>
    </row>
    <row r="546" spans="1:18" x14ac:dyDescent="0.3">
      <c r="A546" s="343" t="s">
        <v>18</v>
      </c>
      <c r="B546" s="343" t="s">
        <v>18</v>
      </c>
      <c r="C546" s="343" t="s">
        <v>210</v>
      </c>
      <c r="D546" s="343" t="s">
        <v>3</v>
      </c>
      <c r="E546" s="343">
        <v>292100</v>
      </c>
      <c r="F546" s="343">
        <v>7</v>
      </c>
      <c r="G546" s="343">
        <v>250</v>
      </c>
      <c r="H546" s="343">
        <v>24</v>
      </c>
      <c r="I546" s="343">
        <v>6000</v>
      </c>
      <c r="L546" s="343">
        <v>250</v>
      </c>
      <c r="M546" s="355">
        <f t="shared" si="67"/>
        <v>1</v>
      </c>
    </row>
    <row r="547" spans="1:18" x14ac:dyDescent="0.3">
      <c r="A547" s="343" t="s">
        <v>18</v>
      </c>
      <c r="B547" s="343" t="s">
        <v>18</v>
      </c>
      <c r="C547" s="343" t="s">
        <v>218</v>
      </c>
      <c r="D547" s="343" t="s">
        <v>3</v>
      </c>
      <c r="E547" s="343">
        <v>292100</v>
      </c>
      <c r="F547" s="343">
        <v>7</v>
      </c>
      <c r="G547" s="343">
        <v>215</v>
      </c>
      <c r="H547" s="343">
        <v>24</v>
      </c>
      <c r="I547" s="343">
        <v>5160</v>
      </c>
      <c r="L547" s="343">
        <v>265</v>
      </c>
      <c r="M547" s="355">
        <f t="shared" si="67"/>
        <v>1.2325581395348837</v>
      </c>
    </row>
    <row r="548" spans="1:18" x14ac:dyDescent="0.3">
      <c r="A548" s="343" t="s">
        <v>18</v>
      </c>
      <c r="B548" s="343" t="s">
        <v>18</v>
      </c>
      <c r="C548" s="343" t="s">
        <v>219</v>
      </c>
      <c r="D548" s="343" t="s">
        <v>3</v>
      </c>
      <c r="E548" s="343">
        <v>292100</v>
      </c>
      <c r="F548" s="343">
        <v>7</v>
      </c>
      <c r="G548" s="343">
        <v>155</v>
      </c>
      <c r="H548" s="343">
        <v>1</v>
      </c>
      <c r="I548" s="343">
        <v>155</v>
      </c>
      <c r="L548" s="343">
        <v>202.65</v>
      </c>
      <c r="M548" s="355">
        <f t="shared" si="67"/>
        <v>1.3074193548387096</v>
      </c>
    </row>
    <row r="550" spans="1:18" x14ac:dyDescent="0.3">
      <c r="C550" s="347" t="s">
        <v>94</v>
      </c>
      <c r="D550" s="348"/>
      <c r="E550" s="346"/>
      <c r="F550" s="346"/>
      <c r="G550" s="349"/>
      <c r="H550" s="349"/>
      <c r="I550" s="349"/>
      <c r="J550" s="349"/>
      <c r="K550" s="346"/>
      <c r="L550" s="349"/>
      <c r="M550" s="356"/>
      <c r="N550" s="356"/>
      <c r="O550" s="356"/>
      <c r="P550" s="346"/>
      <c r="Q550" s="346"/>
      <c r="R550" s="349"/>
    </row>
    <row r="552" spans="1:18" x14ac:dyDescent="0.3">
      <c r="C552" s="41" t="s">
        <v>95</v>
      </c>
      <c r="D552" s="31"/>
      <c r="G552" s="22">
        <v>2.5254828600910217</v>
      </c>
      <c r="H552" s="22">
        <v>3142839</v>
      </c>
      <c r="I552" s="22">
        <v>26509362.696502797</v>
      </c>
      <c r="J552" s="22">
        <v>100</v>
      </c>
      <c r="K552" s="44"/>
      <c r="L552" s="22">
        <v>0.93042440482053546</v>
      </c>
      <c r="M552" s="356"/>
      <c r="N552" s="356"/>
      <c r="O552" s="356"/>
      <c r="P552" s="44"/>
      <c r="Q552" s="44"/>
      <c r="R552" s="22">
        <v>592.77102000673835</v>
      </c>
    </row>
    <row r="556" spans="1:18" x14ac:dyDescent="0.3">
      <c r="C556" s="16" t="s">
        <v>97</v>
      </c>
      <c r="D556" s="31"/>
      <c r="G556" s="12">
        <v>1.1499999999999999</v>
      </c>
      <c r="H556" s="12">
        <v>699216</v>
      </c>
      <c r="I556" s="12">
        <v>804098.39999999991</v>
      </c>
      <c r="J556" s="12">
        <v>3.033261905259153</v>
      </c>
      <c r="L556" s="40">
        <v>0.99</v>
      </c>
      <c r="M556" s="356">
        <f>GEOMEAN(M557)</f>
        <v>0.86086956521739133</v>
      </c>
      <c r="N556" s="356">
        <f>+M556*I556</f>
        <v>692223.84</v>
      </c>
      <c r="O556" s="356">
        <f>+N556/I556*100</f>
        <v>86.08695652173914</v>
      </c>
      <c r="R556" s="12">
        <v>86.08695652173914</v>
      </c>
    </row>
    <row r="557" spans="1:18" x14ac:dyDescent="0.3">
      <c r="A557" s="343" t="s">
        <v>18</v>
      </c>
      <c r="B557" s="343" t="s">
        <v>18</v>
      </c>
      <c r="C557" s="343" t="s">
        <v>225</v>
      </c>
      <c r="D557" s="343" t="s">
        <v>96</v>
      </c>
      <c r="E557" s="343">
        <v>333100</v>
      </c>
      <c r="F557" s="343">
        <v>4</v>
      </c>
      <c r="G557" s="343">
        <v>1.1499999999999999</v>
      </c>
      <c r="H557" s="343">
        <v>699216</v>
      </c>
      <c r="I557" s="343">
        <v>804098.39999999991</v>
      </c>
      <c r="L557" s="343">
        <v>0.99</v>
      </c>
      <c r="M557" s="355">
        <f t="shared" ref="M557" si="68">+L557/G557</f>
        <v>0.86086956521739133</v>
      </c>
    </row>
    <row r="559" spans="1:18" x14ac:dyDescent="0.3">
      <c r="C559" s="16" t="s">
        <v>98</v>
      </c>
      <c r="D559" s="31"/>
      <c r="G559" s="12">
        <v>34.292856398964496</v>
      </c>
      <c r="H559" s="12">
        <v>696418</v>
      </c>
      <c r="I559" s="12">
        <v>23882162.467654057</v>
      </c>
      <c r="J559" s="12">
        <v>90.089538330563755</v>
      </c>
      <c r="L559" s="40">
        <v>0.92460802505710493</v>
      </c>
      <c r="M559" s="356">
        <f>GEOMEAN(M560:M561)</f>
        <v>2.6962117541337979E-2</v>
      </c>
      <c r="N559" s="356">
        <f>+M559*I559</f>
        <v>643913.67159421893</v>
      </c>
      <c r="O559" s="356">
        <f>+N559/I559*100</f>
        <v>2.696211754133798</v>
      </c>
      <c r="R559" s="12">
        <v>2.696211754133798</v>
      </c>
    </row>
    <row r="560" spans="1:18" x14ac:dyDescent="0.3">
      <c r="A560" s="343" t="s">
        <v>18</v>
      </c>
      <c r="B560" s="343" t="s">
        <v>18</v>
      </c>
      <c r="C560" s="343" t="s">
        <v>226</v>
      </c>
      <c r="D560" s="343" t="s">
        <v>96</v>
      </c>
      <c r="E560" s="343">
        <v>333100</v>
      </c>
      <c r="F560" s="343">
        <v>4</v>
      </c>
      <c r="G560" s="343">
        <v>1050</v>
      </c>
      <c r="H560" s="343">
        <v>236418</v>
      </c>
      <c r="I560" s="343">
        <v>248238900</v>
      </c>
      <c r="L560" s="343">
        <v>0.83</v>
      </c>
      <c r="M560" s="355">
        <f t="shared" ref="M560:M561" si="69">+L560/G560</f>
        <v>7.904761904761904E-4</v>
      </c>
    </row>
    <row r="561" spans="1:18" x14ac:dyDescent="0.3">
      <c r="A561" s="343" t="s">
        <v>18</v>
      </c>
      <c r="B561" s="343" t="s">
        <v>18</v>
      </c>
      <c r="C561" s="343" t="s">
        <v>227</v>
      </c>
      <c r="D561" s="343" t="s">
        <v>96</v>
      </c>
      <c r="E561" s="343">
        <v>333100</v>
      </c>
      <c r="F561" s="343">
        <v>4</v>
      </c>
      <c r="G561" s="343">
        <v>1.1200000000000001</v>
      </c>
      <c r="H561" s="343">
        <v>460000</v>
      </c>
      <c r="I561" s="343">
        <v>515200.00000000006</v>
      </c>
      <c r="L561" s="343">
        <v>1.03</v>
      </c>
      <c r="M561" s="355">
        <f t="shared" si="69"/>
        <v>0.9196428571428571</v>
      </c>
    </row>
    <row r="563" spans="1:18" x14ac:dyDescent="0.3">
      <c r="C563" s="16" t="s">
        <v>228</v>
      </c>
      <c r="D563" s="31"/>
      <c r="G563" s="12">
        <v>1.01</v>
      </c>
      <c r="H563" s="12">
        <v>254379</v>
      </c>
      <c r="I563" s="12">
        <v>256922.79</v>
      </c>
      <c r="J563" s="12">
        <v>0.96917754282298962</v>
      </c>
      <c r="L563" s="40">
        <v>0.87</v>
      </c>
      <c r="M563" s="356">
        <f>GEOMEAN(M564)</f>
        <v>0.86138613861386137</v>
      </c>
      <c r="N563" s="356">
        <f>+M563*I563</f>
        <v>221309.73</v>
      </c>
      <c r="O563" s="356">
        <f>+N563/I563*100</f>
        <v>86.138613861386133</v>
      </c>
      <c r="R563" s="12">
        <v>86.138613861386133</v>
      </c>
    </row>
    <row r="564" spans="1:18" x14ac:dyDescent="0.3">
      <c r="A564" s="343" t="s">
        <v>18</v>
      </c>
      <c r="B564" s="343" t="s">
        <v>18</v>
      </c>
      <c r="C564" s="343" t="s">
        <v>225</v>
      </c>
      <c r="D564" s="343" t="s">
        <v>96</v>
      </c>
      <c r="E564" s="343">
        <v>333100</v>
      </c>
      <c r="F564" s="343">
        <v>4</v>
      </c>
      <c r="G564" s="343">
        <v>1.01</v>
      </c>
      <c r="H564" s="343">
        <v>254379</v>
      </c>
      <c r="I564" s="343">
        <v>256922.79</v>
      </c>
      <c r="L564" s="343">
        <v>0.87</v>
      </c>
      <c r="M564" s="355">
        <f t="shared" ref="M564" si="70">+L564/G564</f>
        <v>0.86138613861386137</v>
      </c>
    </row>
    <row r="566" spans="1:18" x14ac:dyDescent="0.3">
      <c r="C566" s="16" t="s">
        <v>99</v>
      </c>
      <c r="D566" s="31"/>
      <c r="G566" s="12">
        <v>1.0491370319439399</v>
      </c>
      <c r="H566" s="12">
        <v>1492826</v>
      </c>
      <c r="I566" s="12">
        <v>1566179.038848744</v>
      </c>
      <c r="J566" s="12">
        <v>5.9080222213541163</v>
      </c>
      <c r="L566" s="40">
        <v>0.93453322351269452</v>
      </c>
      <c r="M566" s="356">
        <f>GEOMEAN(M567:M570)</f>
        <v>0.89076373729855229</v>
      </c>
      <c r="N566" s="356">
        <f>+M566*I566</f>
        <v>1395095.4939235616</v>
      </c>
      <c r="O566" s="356">
        <f>+N566/I566*100</f>
        <v>89.076373729855234</v>
      </c>
      <c r="R566" s="12">
        <v>89.076373729855234</v>
      </c>
    </row>
    <row r="567" spans="1:18" x14ac:dyDescent="0.3">
      <c r="A567" s="343" t="s">
        <v>18</v>
      </c>
      <c r="B567" s="343" t="s">
        <v>18</v>
      </c>
      <c r="C567" s="343" t="s">
        <v>226</v>
      </c>
      <c r="D567" s="343" t="s">
        <v>96</v>
      </c>
      <c r="E567" s="343">
        <v>333100</v>
      </c>
      <c r="F567" s="343">
        <v>4</v>
      </c>
      <c r="G567" s="343">
        <v>1.02</v>
      </c>
      <c r="H567" s="343">
        <v>309162</v>
      </c>
      <c r="I567" s="343">
        <v>315345.24</v>
      </c>
      <c r="L567" s="343">
        <v>0.82</v>
      </c>
      <c r="M567" s="355">
        <f t="shared" ref="M567:M570" si="71">+L567/G567</f>
        <v>0.8039215686274509</v>
      </c>
    </row>
    <row r="568" spans="1:18" x14ac:dyDescent="0.3">
      <c r="A568" s="343" t="s">
        <v>18</v>
      </c>
      <c r="B568" s="343" t="s">
        <v>18</v>
      </c>
      <c r="C568" s="343" t="s">
        <v>227</v>
      </c>
      <c r="D568" s="343" t="s">
        <v>96</v>
      </c>
      <c r="E568" s="343">
        <v>333100</v>
      </c>
      <c r="F568" s="343">
        <v>4</v>
      </c>
      <c r="G568" s="343">
        <v>1.05</v>
      </c>
      <c r="H568" s="343">
        <v>338500</v>
      </c>
      <c r="I568" s="343">
        <v>355425</v>
      </c>
      <c r="L568" s="343">
        <v>1.04</v>
      </c>
      <c r="M568" s="355">
        <f t="shared" si="71"/>
        <v>0.99047619047619051</v>
      </c>
    </row>
    <row r="569" spans="1:18" x14ac:dyDescent="0.3">
      <c r="A569" s="343" t="s">
        <v>18</v>
      </c>
      <c r="B569" s="343" t="s">
        <v>18</v>
      </c>
      <c r="C569" s="343" t="s">
        <v>200</v>
      </c>
      <c r="D569" s="343" t="s">
        <v>3</v>
      </c>
      <c r="E569" s="343">
        <v>333100</v>
      </c>
      <c r="F569" s="343">
        <v>4</v>
      </c>
      <c r="G569" s="343">
        <v>1.1200000000000001</v>
      </c>
      <c r="H569" s="343">
        <v>400000</v>
      </c>
      <c r="I569" s="343">
        <v>448000.00000000006</v>
      </c>
      <c r="L569" s="343">
        <v>1.04</v>
      </c>
      <c r="M569" s="355">
        <f t="shared" si="71"/>
        <v>0.92857142857142849</v>
      </c>
    </row>
    <row r="570" spans="1:18" x14ac:dyDescent="0.3">
      <c r="A570" s="343" t="s">
        <v>18</v>
      </c>
      <c r="B570" s="343" t="s">
        <v>18</v>
      </c>
      <c r="C570" s="343" t="s">
        <v>225</v>
      </c>
      <c r="D570" s="343" t="s">
        <v>96</v>
      </c>
      <c r="E570" s="343">
        <v>333100</v>
      </c>
      <c r="F570" s="343">
        <v>4</v>
      </c>
      <c r="G570" s="343">
        <v>1.01</v>
      </c>
      <c r="H570" s="343">
        <v>445164</v>
      </c>
      <c r="I570" s="343">
        <v>449615.64</v>
      </c>
      <c r="L570" s="343">
        <v>0.86</v>
      </c>
      <c r="M570" s="355">
        <f t="shared" si="71"/>
        <v>0.85148514851485146</v>
      </c>
    </row>
    <row r="573" spans="1:18" x14ac:dyDescent="0.3">
      <c r="C573" s="41" t="s">
        <v>104</v>
      </c>
      <c r="D573" s="31"/>
      <c r="G573" s="22">
        <v>3.6801408398202748</v>
      </c>
      <c r="H573" s="22">
        <v>12308</v>
      </c>
      <c r="I573" s="22">
        <v>42860.827147831304</v>
      </c>
      <c r="J573" s="22">
        <v>100</v>
      </c>
      <c r="K573" s="44"/>
      <c r="L573" s="22">
        <v>3.7173952288512973</v>
      </c>
      <c r="M573" s="356"/>
      <c r="N573" s="356"/>
      <c r="O573" s="356"/>
      <c r="P573" s="44"/>
      <c r="Q573" s="44"/>
      <c r="R573" s="22">
        <v>0.16181712817945737</v>
      </c>
    </row>
    <row r="575" spans="1:18" x14ac:dyDescent="0.3">
      <c r="C575" s="16" t="s">
        <v>100</v>
      </c>
      <c r="D575" s="31"/>
      <c r="G575" s="12">
        <v>2.8</v>
      </c>
      <c r="H575" s="12">
        <v>70</v>
      </c>
      <c r="I575" s="12">
        <v>196</v>
      </c>
      <c r="J575" s="12">
        <v>7.3936141824283447E-4</v>
      </c>
      <c r="L575" s="40">
        <v>2.8</v>
      </c>
      <c r="M575" s="356">
        <f>GEOMEAN(M576)</f>
        <v>1</v>
      </c>
      <c r="N575" s="356">
        <f>+M575*I575</f>
        <v>196</v>
      </c>
      <c r="O575" s="356">
        <f>+N575/I575*100</f>
        <v>100</v>
      </c>
      <c r="R575" s="12">
        <v>100</v>
      </c>
    </row>
    <row r="576" spans="1:18" x14ac:dyDescent="0.3">
      <c r="A576" s="343" t="s">
        <v>18</v>
      </c>
      <c r="B576" s="343" t="s">
        <v>18</v>
      </c>
      <c r="C576" s="343" t="s">
        <v>200</v>
      </c>
      <c r="D576" s="343" t="s">
        <v>3</v>
      </c>
      <c r="E576" s="343">
        <v>333800</v>
      </c>
      <c r="F576" s="343">
        <v>4</v>
      </c>
      <c r="G576" s="343">
        <v>2.8</v>
      </c>
      <c r="H576" s="343">
        <v>70</v>
      </c>
      <c r="I576" s="343">
        <v>196</v>
      </c>
      <c r="L576" s="343">
        <v>2.8</v>
      </c>
      <c r="M576" s="355">
        <f t="shared" ref="M576" si="72">+L576/G576</f>
        <v>1</v>
      </c>
    </row>
    <row r="578" spans="1:18" x14ac:dyDescent="0.3">
      <c r="C578" s="16" t="s">
        <v>101</v>
      </c>
      <c r="D578" s="31"/>
      <c r="G578" s="12">
        <v>3.45</v>
      </c>
      <c r="H578" s="12">
        <v>60</v>
      </c>
      <c r="I578" s="12">
        <v>207</v>
      </c>
      <c r="J578" s="12">
        <v>7.8085619171564674E-4</v>
      </c>
      <c r="L578" s="40">
        <v>3.45</v>
      </c>
      <c r="M578" s="356">
        <f>GEOMEAN(M579)</f>
        <v>1</v>
      </c>
      <c r="N578" s="356">
        <f>+M578*I578</f>
        <v>207</v>
      </c>
      <c r="O578" s="356">
        <f>+N578/I578*100</f>
        <v>100</v>
      </c>
      <c r="R578" s="12">
        <v>100</v>
      </c>
    </row>
    <row r="579" spans="1:18" x14ac:dyDescent="0.3">
      <c r="A579" s="343" t="s">
        <v>18</v>
      </c>
      <c r="B579" s="343" t="s">
        <v>18</v>
      </c>
      <c r="C579" s="343" t="s">
        <v>200</v>
      </c>
      <c r="D579" s="343" t="s">
        <v>3</v>
      </c>
      <c r="E579" s="343">
        <v>333800</v>
      </c>
      <c r="F579" s="343">
        <v>4</v>
      </c>
      <c r="G579" s="343">
        <v>3.45</v>
      </c>
      <c r="H579" s="343">
        <v>60</v>
      </c>
      <c r="I579" s="343">
        <v>207</v>
      </c>
      <c r="L579" s="343">
        <v>3.45</v>
      </c>
      <c r="M579" s="355">
        <f t="shared" ref="M579" si="73">+L579/G579</f>
        <v>1</v>
      </c>
    </row>
    <row r="581" spans="1:18" x14ac:dyDescent="0.3">
      <c r="C581" s="16" t="s">
        <v>102</v>
      </c>
      <c r="D581" s="31"/>
      <c r="G581" s="12">
        <v>3.1219648628051324</v>
      </c>
      <c r="H581" s="12">
        <v>8356</v>
      </c>
      <c r="I581" s="12">
        <v>26087.138393599686</v>
      </c>
      <c r="J581" s="12">
        <v>9.8407263472392675E-2</v>
      </c>
      <c r="L581" s="40">
        <v>3.1091607475418046</v>
      </c>
      <c r="M581" s="356">
        <f>GEOMEAN(M582:M586)</f>
        <v>0.99589869975287826</v>
      </c>
      <c r="N581" s="356">
        <f>+M581*I581</f>
        <v>25980.147206459314</v>
      </c>
      <c r="O581" s="356">
        <f>+N581/I581*100</f>
        <v>99.589869975287812</v>
      </c>
      <c r="R581" s="12">
        <v>99.58986997528784</v>
      </c>
    </row>
    <row r="582" spans="1:18" x14ac:dyDescent="0.3">
      <c r="A582" s="343" t="s">
        <v>18</v>
      </c>
      <c r="B582" s="343" t="s">
        <v>18</v>
      </c>
      <c r="C582" s="343" t="s">
        <v>197</v>
      </c>
      <c r="D582" s="343" t="s">
        <v>3</v>
      </c>
      <c r="E582" s="343">
        <v>333800</v>
      </c>
      <c r="F582" s="343">
        <v>4</v>
      </c>
      <c r="G582" s="343">
        <v>2.4700000000000002</v>
      </c>
      <c r="H582" s="343">
        <v>20</v>
      </c>
      <c r="I582" s="343">
        <v>49.400000000000006</v>
      </c>
      <c r="L582" s="343">
        <v>2.4700000000000002</v>
      </c>
      <c r="M582" s="355">
        <f t="shared" ref="M582:M586" si="74">+L582/G582</f>
        <v>1</v>
      </c>
    </row>
    <row r="583" spans="1:18" x14ac:dyDescent="0.3">
      <c r="A583" s="343" t="s">
        <v>18</v>
      </c>
      <c r="B583" s="343" t="s">
        <v>18</v>
      </c>
      <c r="C583" s="343" t="s">
        <v>227</v>
      </c>
      <c r="D583" s="343" t="s">
        <v>96</v>
      </c>
      <c r="E583" s="343">
        <v>333800</v>
      </c>
      <c r="F583" s="343">
        <v>4</v>
      </c>
      <c r="G583" s="343">
        <v>4.5</v>
      </c>
      <c r="H583" s="343">
        <v>8000</v>
      </c>
      <c r="I583" s="343">
        <v>36000</v>
      </c>
      <c r="L583" s="343">
        <v>4.5</v>
      </c>
      <c r="M583" s="355">
        <f t="shared" si="74"/>
        <v>1</v>
      </c>
    </row>
    <row r="584" spans="1:18" x14ac:dyDescent="0.3">
      <c r="A584" s="343" t="s">
        <v>18</v>
      </c>
      <c r="B584" s="343" t="s">
        <v>18</v>
      </c>
      <c r="C584" s="343" t="s">
        <v>198</v>
      </c>
      <c r="D584" s="343" t="s">
        <v>3</v>
      </c>
      <c r="E584" s="343">
        <v>333800</v>
      </c>
      <c r="F584" s="343">
        <v>4</v>
      </c>
      <c r="G584" s="343">
        <v>2.7</v>
      </c>
      <c r="H584" s="343">
        <v>240</v>
      </c>
      <c r="I584" s="343">
        <v>648</v>
      </c>
      <c r="L584" s="343">
        <v>2.7</v>
      </c>
      <c r="M584" s="355">
        <f t="shared" si="74"/>
        <v>1</v>
      </c>
    </row>
    <row r="585" spans="1:18" x14ac:dyDescent="0.3">
      <c r="A585" s="343" t="s">
        <v>18</v>
      </c>
      <c r="B585" s="343" t="s">
        <v>18</v>
      </c>
      <c r="C585" s="343" t="s">
        <v>216</v>
      </c>
      <c r="D585" s="343" t="s">
        <v>3</v>
      </c>
      <c r="E585" s="343">
        <v>333800</v>
      </c>
      <c r="F585" s="343">
        <v>4</v>
      </c>
      <c r="G585" s="343">
        <v>2.95</v>
      </c>
      <c r="H585" s="343">
        <v>36</v>
      </c>
      <c r="I585" s="343">
        <v>106.2</v>
      </c>
      <c r="L585" s="343">
        <v>2.89</v>
      </c>
      <c r="M585" s="355">
        <f t="shared" si="74"/>
        <v>0.97966101694915253</v>
      </c>
    </row>
    <row r="586" spans="1:18" x14ac:dyDescent="0.3">
      <c r="A586" s="343" t="s">
        <v>18</v>
      </c>
      <c r="B586" s="343" t="s">
        <v>18</v>
      </c>
      <c r="C586" s="343" t="s">
        <v>217</v>
      </c>
      <c r="D586" s="343" t="s">
        <v>3</v>
      </c>
      <c r="E586" s="343">
        <v>333800</v>
      </c>
      <c r="F586" s="343">
        <v>4</v>
      </c>
      <c r="G586" s="343">
        <v>3.35</v>
      </c>
      <c r="H586" s="343">
        <v>60</v>
      </c>
      <c r="I586" s="343">
        <v>201</v>
      </c>
      <c r="L586" s="343">
        <v>3.35</v>
      </c>
      <c r="M586" s="355">
        <f t="shared" si="74"/>
        <v>1</v>
      </c>
    </row>
    <row r="588" spans="1:18" x14ac:dyDescent="0.3">
      <c r="C588" s="16" t="s">
        <v>103</v>
      </c>
      <c r="D588" s="31"/>
      <c r="G588" s="12">
        <v>4.513328221447436</v>
      </c>
      <c r="H588" s="12">
        <v>1015</v>
      </c>
      <c r="I588" s="12">
        <v>4581.0281447691477</v>
      </c>
      <c r="J588" s="12">
        <v>1.7280793194524788E-2</v>
      </c>
      <c r="L588" s="40">
        <v>4.5833357119895171</v>
      </c>
      <c r="M588" s="356">
        <f>GEOMEAN(M589:M593)</f>
        <v>1.0155112783974816</v>
      </c>
      <c r="N588" s="356">
        <f>+M588*I588</f>
        <v>4652.0857476693609</v>
      </c>
      <c r="O588" s="356">
        <f>+N588/I588*100</f>
        <v>101.55112783974816</v>
      </c>
      <c r="R588" s="12">
        <v>101.55112783974816</v>
      </c>
    </row>
    <row r="589" spans="1:18" x14ac:dyDescent="0.3">
      <c r="A589" s="343" t="s">
        <v>18</v>
      </c>
      <c r="B589" s="343" t="s">
        <v>18</v>
      </c>
      <c r="C589" s="343" t="s">
        <v>226</v>
      </c>
      <c r="D589" s="343" t="s">
        <v>96</v>
      </c>
      <c r="E589" s="343">
        <v>333800</v>
      </c>
      <c r="F589" s="343">
        <v>4</v>
      </c>
      <c r="G589" s="343">
        <v>4.75</v>
      </c>
      <c r="H589" s="343">
        <v>288</v>
      </c>
      <c r="I589" s="343">
        <v>1368</v>
      </c>
      <c r="L589" s="343">
        <v>4.75</v>
      </c>
      <c r="M589" s="355">
        <f t="shared" ref="M589:M593" si="75">+L589/G589</f>
        <v>1</v>
      </c>
    </row>
    <row r="590" spans="1:18" x14ac:dyDescent="0.3">
      <c r="A590" s="343" t="s">
        <v>18</v>
      </c>
      <c r="B590" s="343" t="s">
        <v>18</v>
      </c>
      <c r="C590" s="343" t="s">
        <v>196</v>
      </c>
      <c r="D590" s="343" t="s">
        <v>3</v>
      </c>
      <c r="E590" s="343">
        <v>333800</v>
      </c>
      <c r="F590" s="343">
        <v>4</v>
      </c>
      <c r="G590" s="343">
        <v>3.75</v>
      </c>
      <c r="H590" s="343">
        <v>24</v>
      </c>
      <c r="I590" s="343">
        <v>90</v>
      </c>
      <c r="L590" s="343">
        <v>3.75</v>
      </c>
      <c r="M590" s="355">
        <f t="shared" si="75"/>
        <v>1</v>
      </c>
    </row>
    <row r="591" spans="1:18" x14ac:dyDescent="0.3">
      <c r="A591" s="343" t="s">
        <v>18</v>
      </c>
      <c r="B591" s="343" t="s">
        <v>18</v>
      </c>
      <c r="C591" s="343" t="s">
        <v>214</v>
      </c>
      <c r="D591" s="343" t="s">
        <v>3</v>
      </c>
      <c r="E591" s="343">
        <v>333800</v>
      </c>
      <c r="F591" s="343">
        <v>4</v>
      </c>
      <c r="G591" s="343">
        <v>2.95</v>
      </c>
      <c r="H591" s="343">
        <v>576</v>
      </c>
      <c r="I591" s="343">
        <v>1699.2</v>
      </c>
      <c r="L591" s="343">
        <v>2.95</v>
      </c>
      <c r="M591" s="355">
        <f t="shared" si="75"/>
        <v>1</v>
      </c>
    </row>
    <row r="592" spans="1:18" x14ac:dyDescent="0.3">
      <c r="A592" s="343" t="s">
        <v>18</v>
      </c>
      <c r="B592" s="343" t="s">
        <v>18</v>
      </c>
      <c r="C592" s="343" t="s">
        <v>200</v>
      </c>
      <c r="D592" s="343" t="s">
        <v>3</v>
      </c>
      <c r="E592" s="343">
        <v>333800</v>
      </c>
      <c r="F592" s="343">
        <v>4</v>
      </c>
      <c r="G592" s="343">
        <v>6.48</v>
      </c>
      <c r="H592" s="343">
        <v>40</v>
      </c>
      <c r="I592" s="343">
        <v>259.20000000000005</v>
      </c>
      <c r="L592" s="343">
        <v>6.48</v>
      </c>
      <c r="M592" s="355">
        <f t="shared" si="75"/>
        <v>1</v>
      </c>
    </row>
    <row r="593" spans="1:18" x14ac:dyDescent="0.3">
      <c r="A593" s="343" t="s">
        <v>18</v>
      </c>
      <c r="B593" s="343" t="s">
        <v>18</v>
      </c>
      <c r="C593" s="343" t="s">
        <v>207</v>
      </c>
      <c r="D593" s="343" t="s">
        <v>3</v>
      </c>
      <c r="E593" s="343">
        <v>333800</v>
      </c>
      <c r="F593" s="343">
        <v>4</v>
      </c>
      <c r="G593" s="343">
        <v>5.5</v>
      </c>
      <c r="H593" s="343">
        <v>87</v>
      </c>
      <c r="I593" s="343">
        <v>478.5</v>
      </c>
      <c r="L593" s="343">
        <v>5.94</v>
      </c>
      <c r="M593" s="355">
        <f t="shared" si="75"/>
        <v>1.08</v>
      </c>
    </row>
    <row r="595" spans="1:18" x14ac:dyDescent="0.3">
      <c r="C595" s="16" t="s">
        <v>105</v>
      </c>
      <c r="D595" s="31"/>
      <c r="G595" s="12">
        <v>4.5051397733501641</v>
      </c>
      <c r="H595" s="12">
        <v>2243</v>
      </c>
      <c r="I595" s="12">
        <v>10105.028511624418</v>
      </c>
      <c r="J595" s="12">
        <v>3.8118715366014841E-2</v>
      </c>
      <c r="L595" s="40">
        <v>4.530667028036893</v>
      </c>
      <c r="M595" s="356">
        <f>GEOMEAN(M596:M601)</f>
        <v>1.0056662514308066</v>
      </c>
      <c r="N595" s="356">
        <f>+M595*I595</f>
        <v>10162.286143886751</v>
      </c>
      <c r="O595" s="356">
        <f>+N595/I595*100</f>
        <v>100.56662514308066</v>
      </c>
      <c r="R595" s="12">
        <v>100.56662514308066</v>
      </c>
    </row>
    <row r="596" spans="1:18" x14ac:dyDescent="0.3">
      <c r="A596" s="343" t="s">
        <v>18</v>
      </c>
      <c r="B596" s="343" t="s">
        <v>18</v>
      </c>
      <c r="C596" s="343" t="s">
        <v>226</v>
      </c>
      <c r="D596" s="343" t="s">
        <v>96</v>
      </c>
      <c r="E596" s="343">
        <v>333800</v>
      </c>
      <c r="F596" s="343">
        <v>4</v>
      </c>
      <c r="G596" s="343">
        <v>4.75</v>
      </c>
      <c r="H596" s="343">
        <v>432</v>
      </c>
      <c r="I596" s="343">
        <v>2052</v>
      </c>
      <c r="L596" s="343">
        <v>4.75</v>
      </c>
      <c r="M596" s="355">
        <f t="shared" ref="M596:M601" si="76">+L596/G596</f>
        <v>1</v>
      </c>
    </row>
    <row r="597" spans="1:18" x14ac:dyDescent="0.3">
      <c r="A597" s="343" t="s">
        <v>18</v>
      </c>
      <c r="B597" s="343" t="s">
        <v>18</v>
      </c>
      <c r="C597" s="343" t="s">
        <v>197</v>
      </c>
      <c r="D597" s="343" t="s">
        <v>3</v>
      </c>
      <c r="E597" s="343">
        <v>333800</v>
      </c>
      <c r="F597" s="343">
        <v>4</v>
      </c>
      <c r="G597" s="343">
        <v>3.08</v>
      </c>
      <c r="H597" s="343">
        <v>30</v>
      </c>
      <c r="I597" s="343">
        <v>92.4</v>
      </c>
      <c r="L597" s="343">
        <v>3.08</v>
      </c>
      <c r="M597" s="355">
        <f t="shared" si="76"/>
        <v>1</v>
      </c>
    </row>
    <row r="598" spans="1:18" x14ac:dyDescent="0.3">
      <c r="A598" s="343" t="s">
        <v>18</v>
      </c>
      <c r="B598" s="343" t="s">
        <v>18</v>
      </c>
      <c r="C598" s="343" t="s">
        <v>198</v>
      </c>
      <c r="D598" s="343" t="s">
        <v>3</v>
      </c>
      <c r="E598" s="343">
        <v>333800</v>
      </c>
      <c r="F598" s="343">
        <v>4</v>
      </c>
      <c r="G598" s="343">
        <v>4.5999999999999996</v>
      </c>
      <c r="H598" s="343">
        <v>240</v>
      </c>
      <c r="I598" s="343">
        <v>1104</v>
      </c>
      <c r="L598" s="343">
        <v>4.5999999999999996</v>
      </c>
      <c r="M598" s="355">
        <f t="shared" si="76"/>
        <v>1</v>
      </c>
    </row>
    <row r="599" spans="1:18" x14ac:dyDescent="0.3">
      <c r="A599" s="343" t="s">
        <v>18</v>
      </c>
      <c r="B599" s="343" t="s">
        <v>18</v>
      </c>
      <c r="C599" s="343" t="s">
        <v>207</v>
      </c>
      <c r="D599" s="343" t="s">
        <v>3</v>
      </c>
      <c r="E599" s="343">
        <v>333800</v>
      </c>
      <c r="F599" s="343">
        <v>4</v>
      </c>
      <c r="G599" s="343">
        <v>4.3499999999999996</v>
      </c>
      <c r="H599" s="343">
        <v>521</v>
      </c>
      <c r="I599" s="343">
        <v>2266.35</v>
      </c>
      <c r="L599" s="343">
        <v>4.5</v>
      </c>
      <c r="M599" s="355">
        <f t="shared" si="76"/>
        <v>1.0344827586206897</v>
      </c>
    </row>
    <row r="600" spans="1:18" x14ac:dyDescent="0.3">
      <c r="A600" s="343" t="s">
        <v>18</v>
      </c>
      <c r="B600" s="343" t="s">
        <v>18</v>
      </c>
      <c r="C600" s="343" t="s">
        <v>225</v>
      </c>
      <c r="D600" s="343" t="s">
        <v>96</v>
      </c>
      <c r="E600" s="343">
        <v>333800</v>
      </c>
      <c r="F600" s="343">
        <v>4</v>
      </c>
      <c r="G600" s="343">
        <v>5.44</v>
      </c>
      <c r="H600" s="343">
        <v>1008</v>
      </c>
      <c r="I600" s="343">
        <v>5483.52</v>
      </c>
      <c r="L600" s="343">
        <v>5.44</v>
      </c>
      <c r="M600" s="355">
        <f t="shared" si="76"/>
        <v>1</v>
      </c>
    </row>
    <row r="601" spans="1:18" x14ac:dyDescent="0.3">
      <c r="A601" s="343" t="s">
        <v>18</v>
      </c>
      <c r="B601" s="343" t="s">
        <v>18</v>
      </c>
      <c r="C601" s="343" t="s">
        <v>216</v>
      </c>
      <c r="D601" s="343" t="s">
        <v>3</v>
      </c>
      <c r="E601" s="343">
        <v>333800</v>
      </c>
      <c r="F601" s="343">
        <v>4</v>
      </c>
      <c r="G601" s="343">
        <v>5.25</v>
      </c>
      <c r="H601" s="343">
        <v>12</v>
      </c>
      <c r="I601" s="343">
        <v>63</v>
      </c>
      <c r="L601" s="343">
        <v>5.25</v>
      </c>
      <c r="M601" s="355">
        <f t="shared" si="76"/>
        <v>1</v>
      </c>
    </row>
    <row r="603" spans="1:18" x14ac:dyDescent="0.3">
      <c r="C603" s="16" t="s">
        <v>106</v>
      </c>
      <c r="D603" s="31"/>
      <c r="G603" s="12">
        <v>4.95</v>
      </c>
      <c r="H603" s="12">
        <v>100</v>
      </c>
      <c r="I603" s="12">
        <v>495</v>
      </c>
      <c r="J603" s="12">
        <v>1.8672648062765462E-3</v>
      </c>
      <c r="L603" s="40">
        <v>5.56</v>
      </c>
      <c r="M603" s="356">
        <f>GEOMEAN(M604)</f>
        <v>1.1232323232323231</v>
      </c>
      <c r="N603" s="356">
        <f>+M603*I603</f>
        <v>556</v>
      </c>
      <c r="O603" s="356">
        <f>+N603/I603*100</f>
        <v>112.32323232323232</v>
      </c>
      <c r="R603" s="12">
        <v>112.32323232323232</v>
      </c>
    </row>
    <row r="604" spans="1:18" x14ac:dyDescent="0.3">
      <c r="A604" s="343" t="s">
        <v>18</v>
      </c>
      <c r="B604" s="343" t="s">
        <v>18</v>
      </c>
      <c r="C604" s="343" t="s">
        <v>207</v>
      </c>
      <c r="D604" s="343" t="s">
        <v>3</v>
      </c>
      <c r="E604" s="343">
        <v>333800</v>
      </c>
      <c r="F604" s="343">
        <v>46</v>
      </c>
      <c r="G604" s="343">
        <v>4.95</v>
      </c>
      <c r="H604" s="343">
        <v>100</v>
      </c>
      <c r="I604" s="343">
        <v>495</v>
      </c>
      <c r="L604" s="343">
        <v>5.56</v>
      </c>
      <c r="M604" s="355">
        <f t="shared" ref="M604" si="77">+L604/G604</f>
        <v>1.1232323232323231</v>
      </c>
    </row>
    <row r="606" spans="1:18" x14ac:dyDescent="0.3">
      <c r="C606" s="16" t="s">
        <v>229</v>
      </c>
      <c r="D606" s="31"/>
      <c r="G606" s="12">
        <v>2.8</v>
      </c>
      <c r="H606" s="12">
        <v>20</v>
      </c>
      <c r="I606" s="12">
        <v>56</v>
      </c>
      <c r="J606" s="12">
        <v>2.1124611949795271E-4</v>
      </c>
      <c r="L606" s="40">
        <v>2.8</v>
      </c>
      <c r="M606" s="356">
        <f>GEOMEAN(M607)</f>
        <v>1</v>
      </c>
      <c r="N606" s="356">
        <f>+M606*I606</f>
        <v>56</v>
      </c>
      <c r="O606" s="356">
        <f>+N606/I606*100</f>
        <v>100</v>
      </c>
      <c r="R606" s="12">
        <v>100</v>
      </c>
    </row>
    <row r="607" spans="1:18" x14ac:dyDescent="0.3">
      <c r="A607" s="343" t="s">
        <v>18</v>
      </c>
      <c r="B607" s="343" t="s">
        <v>18</v>
      </c>
      <c r="C607" s="343" t="s">
        <v>197</v>
      </c>
      <c r="D607" s="343" t="s">
        <v>3</v>
      </c>
      <c r="E607" s="343">
        <v>333800</v>
      </c>
      <c r="F607" s="343">
        <v>16</v>
      </c>
      <c r="G607" s="343">
        <v>2.8</v>
      </c>
      <c r="H607" s="343">
        <v>20</v>
      </c>
      <c r="I607" s="343">
        <v>56</v>
      </c>
      <c r="L607" s="343">
        <v>2.8</v>
      </c>
      <c r="M607" s="355">
        <f t="shared" ref="M607" si="78">+L607/G607</f>
        <v>1</v>
      </c>
    </row>
    <row r="609" spans="1:18" x14ac:dyDescent="0.3">
      <c r="C609" s="16" t="s">
        <v>107</v>
      </c>
      <c r="D609" s="31"/>
      <c r="G609" s="12">
        <v>2.553225445581198</v>
      </c>
      <c r="H609" s="12">
        <v>444</v>
      </c>
      <c r="I609" s="12">
        <v>1133.632097838052</v>
      </c>
      <c r="J609" s="12">
        <v>4.2763461001180704E-3</v>
      </c>
      <c r="L609" s="40">
        <v>2.5747079192381874</v>
      </c>
      <c r="M609" s="356">
        <f>GEOMEAN(M610:M612)</f>
        <v>1.0084138569487346</v>
      </c>
      <c r="N609" s="356">
        <f>+M609*I609</f>
        <v>1143.1703161417554</v>
      </c>
      <c r="O609" s="356">
        <f>+N609/I609*100</f>
        <v>100.84138569487347</v>
      </c>
      <c r="R609" s="12">
        <v>100.84138569487347</v>
      </c>
    </row>
    <row r="610" spans="1:18" x14ac:dyDescent="0.3">
      <c r="A610" s="343" t="s">
        <v>18</v>
      </c>
      <c r="B610" s="343" t="s">
        <v>18</v>
      </c>
      <c r="C610" s="343" t="s">
        <v>214</v>
      </c>
      <c r="D610" s="343" t="s">
        <v>3</v>
      </c>
      <c r="E610" s="343">
        <v>333800</v>
      </c>
      <c r="F610" s="343">
        <v>73</v>
      </c>
      <c r="G610" s="343">
        <v>2.69</v>
      </c>
      <c r="H610" s="343">
        <v>300</v>
      </c>
      <c r="I610" s="343">
        <v>807</v>
      </c>
      <c r="L610" s="343">
        <v>2.69</v>
      </c>
      <c r="M610" s="355">
        <f t="shared" ref="M610:M612" si="79">+L610/G610</f>
        <v>1</v>
      </c>
    </row>
    <row r="611" spans="1:18" x14ac:dyDescent="0.3">
      <c r="A611" s="343" t="s">
        <v>18</v>
      </c>
      <c r="B611" s="343" t="s">
        <v>18</v>
      </c>
      <c r="C611" s="343" t="s">
        <v>207</v>
      </c>
      <c r="D611" s="343" t="s">
        <v>3</v>
      </c>
      <c r="E611" s="343">
        <v>333800</v>
      </c>
      <c r="F611" s="343">
        <v>73</v>
      </c>
      <c r="G611" s="343">
        <v>2.75</v>
      </c>
      <c r="H611" s="343">
        <v>132</v>
      </c>
      <c r="I611" s="343">
        <v>363</v>
      </c>
      <c r="L611" s="343">
        <v>2.82</v>
      </c>
      <c r="M611" s="355">
        <f t="shared" si="79"/>
        <v>1.0254545454545454</v>
      </c>
    </row>
    <row r="612" spans="1:18" x14ac:dyDescent="0.3">
      <c r="A612" s="343" t="s">
        <v>18</v>
      </c>
      <c r="B612" s="343" t="s">
        <v>18</v>
      </c>
      <c r="C612" s="343" t="s">
        <v>217</v>
      </c>
      <c r="D612" s="343" t="s">
        <v>3</v>
      </c>
      <c r="E612" s="343">
        <v>333800</v>
      </c>
      <c r="F612" s="343">
        <v>73</v>
      </c>
      <c r="G612" s="343">
        <v>2.25</v>
      </c>
      <c r="H612" s="343">
        <v>12</v>
      </c>
      <c r="I612" s="343">
        <v>27</v>
      </c>
      <c r="L612" s="343">
        <v>2.25</v>
      </c>
      <c r="M612" s="355">
        <f t="shared" si="79"/>
        <v>1</v>
      </c>
    </row>
    <row r="614" spans="1:18" x14ac:dyDescent="0.3">
      <c r="C614" s="41" t="s">
        <v>108</v>
      </c>
      <c r="D614" s="31"/>
      <c r="G614" s="22">
        <v>87</v>
      </c>
      <c r="H614" s="22">
        <v>4</v>
      </c>
      <c r="I614" s="22">
        <v>348</v>
      </c>
      <c r="J614" s="22">
        <v>100</v>
      </c>
      <c r="K614" s="44"/>
      <c r="L614" s="22">
        <v>88.77</v>
      </c>
      <c r="M614" s="356"/>
      <c r="N614" s="356"/>
      <c r="O614" s="356"/>
      <c r="P614" s="44"/>
      <c r="Q614" s="44"/>
      <c r="R614" s="22">
        <v>1.3394512877023756E-3</v>
      </c>
    </row>
    <row r="616" spans="1:18" x14ac:dyDescent="0.3">
      <c r="C616" s="16" t="s">
        <v>109</v>
      </c>
      <c r="D616" s="31"/>
      <c r="G616" s="12">
        <v>87</v>
      </c>
      <c r="H616" s="12">
        <v>4</v>
      </c>
      <c r="I616" s="12">
        <v>348</v>
      </c>
      <c r="J616" s="12">
        <v>1.3127437425944203E-3</v>
      </c>
      <c r="L616" s="40">
        <v>88.77</v>
      </c>
      <c r="M616" s="356">
        <f>GEOMEAN(M617)</f>
        <v>1.0203448275862068</v>
      </c>
      <c r="N616" s="356">
        <f>+M616*I616</f>
        <v>355.08</v>
      </c>
      <c r="O616" s="356">
        <f>+N616/I616*100</f>
        <v>102.03448275862068</v>
      </c>
      <c r="R616" s="12">
        <v>102.03448275862068</v>
      </c>
    </row>
    <row r="617" spans="1:18" x14ac:dyDescent="0.3">
      <c r="A617" s="343" t="s">
        <v>18</v>
      </c>
      <c r="B617" s="343" t="s">
        <v>18</v>
      </c>
      <c r="C617" s="343" t="s">
        <v>207</v>
      </c>
      <c r="D617" s="343" t="s">
        <v>3</v>
      </c>
      <c r="E617" s="343">
        <v>380611</v>
      </c>
      <c r="F617" s="343">
        <v>7</v>
      </c>
      <c r="G617" s="343">
        <v>87</v>
      </c>
      <c r="H617" s="343">
        <v>4</v>
      </c>
      <c r="I617" s="343">
        <v>348</v>
      </c>
      <c r="L617" s="343">
        <v>88.77</v>
      </c>
      <c r="M617" s="355">
        <f t="shared" ref="M617" si="80">+L617/G617</f>
        <v>1.0203448275862068</v>
      </c>
    </row>
    <row r="620" spans="1:18" x14ac:dyDescent="0.3">
      <c r="C620" s="41" t="s">
        <v>110</v>
      </c>
      <c r="D620" s="31"/>
      <c r="G620" s="22">
        <v>7154.5030172716715</v>
      </c>
      <c r="H620" s="22">
        <v>6.0033237085192166</v>
      </c>
      <c r="I620" s="22">
        <v>4440224.9783362057</v>
      </c>
      <c r="J620" s="22">
        <v>100</v>
      </c>
      <c r="K620" s="44"/>
      <c r="L620" s="22">
        <v>6849.9571373755971</v>
      </c>
      <c r="M620" s="356"/>
      <c r="N620" s="356"/>
      <c r="O620" s="356"/>
      <c r="P620" s="44"/>
      <c r="Q620" s="44"/>
      <c r="R620" s="22">
        <v>19.048430827546905</v>
      </c>
    </row>
    <row r="622" spans="1:18" x14ac:dyDescent="0.3">
      <c r="C622" s="16" t="s">
        <v>230</v>
      </c>
      <c r="D622" s="31"/>
      <c r="G622" s="12">
        <v>3400</v>
      </c>
      <c r="H622" s="12">
        <v>1</v>
      </c>
      <c r="I622" s="12">
        <v>3400</v>
      </c>
      <c r="J622" s="12">
        <v>1.2825657255232843E-2</v>
      </c>
      <c r="L622" s="40">
        <v>3700</v>
      </c>
      <c r="M622" s="356">
        <f>GEOMEAN(M623)</f>
        <v>1.088235294117647</v>
      </c>
      <c r="N622" s="356">
        <f>+M622*I622</f>
        <v>3699.9999999999995</v>
      </c>
      <c r="O622" s="356">
        <f>+N622/I622*100</f>
        <v>108.8235294117647</v>
      </c>
      <c r="R622" s="12">
        <v>108.8235294117647</v>
      </c>
    </row>
    <row r="623" spans="1:18" x14ac:dyDescent="0.3">
      <c r="A623" s="343" t="s">
        <v>18</v>
      </c>
      <c r="B623" s="343" t="s">
        <v>18</v>
      </c>
      <c r="C623" s="343" t="s">
        <v>231</v>
      </c>
      <c r="D623" s="343" t="s">
        <v>111</v>
      </c>
      <c r="E623" s="343">
        <v>380201</v>
      </c>
      <c r="F623" s="343">
        <v>7</v>
      </c>
      <c r="G623" s="343">
        <v>3400</v>
      </c>
      <c r="H623" s="343">
        <v>1</v>
      </c>
      <c r="I623" s="343">
        <v>3400</v>
      </c>
      <c r="L623" s="343">
        <v>3700</v>
      </c>
      <c r="M623" s="355">
        <f t="shared" ref="M623" si="81">+L623/G623</f>
        <v>1.088235294117647</v>
      </c>
    </row>
    <row r="625" spans="1:18" x14ac:dyDescent="0.3">
      <c r="C625" s="16" t="s">
        <v>232</v>
      </c>
      <c r="D625" s="31"/>
      <c r="G625" s="12">
        <v>11500</v>
      </c>
      <c r="H625" s="12">
        <v>1</v>
      </c>
      <c r="I625" s="12">
        <v>11500</v>
      </c>
      <c r="J625" s="12">
        <v>4.3380899539758148E-2</v>
      </c>
      <c r="L625" s="40">
        <v>13000</v>
      </c>
      <c r="M625" s="356">
        <f>GEOMEAN(M626)</f>
        <v>1.1304347826086956</v>
      </c>
      <c r="N625" s="356">
        <f>+M625*I625</f>
        <v>12999.999999999998</v>
      </c>
      <c r="O625" s="356">
        <f>+N625/I625*100</f>
        <v>113.04347826086956</v>
      </c>
      <c r="R625" s="12">
        <v>113.04347826086956</v>
      </c>
    </row>
    <row r="626" spans="1:18" x14ac:dyDescent="0.3">
      <c r="A626" s="343" t="s">
        <v>18</v>
      </c>
      <c r="B626" s="343" t="s">
        <v>18</v>
      </c>
      <c r="C626" s="343" t="s">
        <v>231</v>
      </c>
      <c r="D626" s="343" t="s">
        <v>111</v>
      </c>
      <c r="E626" s="343">
        <v>380201</v>
      </c>
      <c r="F626" s="343">
        <v>7</v>
      </c>
      <c r="G626" s="343">
        <v>11500</v>
      </c>
      <c r="H626" s="343">
        <v>1</v>
      </c>
      <c r="I626" s="343">
        <v>11500</v>
      </c>
      <c r="L626" s="343">
        <v>13000</v>
      </c>
      <c r="M626" s="355">
        <f t="shared" ref="M626" si="82">+L626/G626</f>
        <v>1.1304347826086956</v>
      </c>
    </row>
    <row r="628" spans="1:18" x14ac:dyDescent="0.3">
      <c r="C628" s="16" t="s">
        <v>112</v>
      </c>
      <c r="D628" s="31"/>
      <c r="G628" s="12">
        <v>9600</v>
      </c>
      <c r="H628" s="12">
        <v>6</v>
      </c>
      <c r="I628" s="12">
        <v>57600</v>
      </c>
      <c r="J628" s="12">
        <v>0.21728172291217993</v>
      </c>
      <c r="L628" s="40">
        <v>11000</v>
      </c>
      <c r="M628" s="356">
        <f>GEOMEAN(M629)</f>
        <v>1.1458333333333333</v>
      </c>
      <c r="N628" s="356">
        <f>+M628*I628</f>
        <v>66000</v>
      </c>
      <c r="O628" s="356">
        <f>+N628/I628*100</f>
        <v>114.58333333333333</v>
      </c>
      <c r="R628" s="12">
        <v>114.58333333333333</v>
      </c>
    </row>
    <row r="629" spans="1:18" x14ac:dyDescent="0.3">
      <c r="A629" s="343" t="s">
        <v>18</v>
      </c>
      <c r="B629" s="343" t="s">
        <v>18</v>
      </c>
      <c r="C629" s="343" t="s">
        <v>231</v>
      </c>
      <c r="D629" s="343" t="s">
        <v>111</v>
      </c>
      <c r="E629" s="343">
        <v>380201</v>
      </c>
      <c r="F629" s="343">
        <v>7</v>
      </c>
      <c r="G629" s="343">
        <v>9600</v>
      </c>
      <c r="H629" s="343">
        <v>6</v>
      </c>
      <c r="I629" s="343">
        <v>57600</v>
      </c>
      <c r="L629" s="343">
        <v>11000</v>
      </c>
      <c r="M629" s="355">
        <f t="shared" ref="M629" si="83">+L629/G629</f>
        <v>1.1458333333333333</v>
      </c>
    </row>
    <row r="631" spans="1:18" x14ac:dyDescent="0.3">
      <c r="C631" s="16" t="s">
        <v>113</v>
      </c>
      <c r="D631" s="31"/>
      <c r="G631" s="12">
        <v>10000</v>
      </c>
      <c r="H631" s="12">
        <v>13</v>
      </c>
      <c r="I631" s="12">
        <v>130000</v>
      </c>
      <c r="J631" s="12">
        <v>0.49039277740596166</v>
      </c>
      <c r="L631" s="40">
        <v>11500</v>
      </c>
      <c r="M631" s="356">
        <f>GEOMEAN(M632)</f>
        <v>1.1499999999999999</v>
      </c>
      <c r="N631" s="356">
        <f>+M631*I631</f>
        <v>149500</v>
      </c>
      <c r="O631" s="356">
        <f>+N631/I631*100</f>
        <v>114.99999999999999</v>
      </c>
      <c r="R631" s="12">
        <v>114.99999999999999</v>
      </c>
    </row>
    <row r="632" spans="1:18" x14ac:dyDescent="0.3">
      <c r="A632" s="343" t="s">
        <v>18</v>
      </c>
      <c r="B632" s="343" t="s">
        <v>18</v>
      </c>
      <c r="C632" s="343" t="s">
        <v>231</v>
      </c>
      <c r="D632" s="343" t="s">
        <v>111</v>
      </c>
      <c r="E632" s="343">
        <v>380201</v>
      </c>
      <c r="F632" s="343">
        <v>7</v>
      </c>
      <c r="G632" s="343">
        <v>10000</v>
      </c>
      <c r="H632" s="343">
        <v>13</v>
      </c>
      <c r="I632" s="343">
        <v>130000</v>
      </c>
      <c r="L632" s="343">
        <v>11500</v>
      </c>
      <c r="M632" s="355">
        <f t="shared" ref="M632" si="84">+L632/G632</f>
        <v>1.1499999999999999</v>
      </c>
    </row>
    <row r="634" spans="1:18" x14ac:dyDescent="0.3">
      <c r="C634" s="16" t="s">
        <v>114</v>
      </c>
      <c r="D634" s="31"/>
      <c r="G634" s="12">
        <v>10500</v>
      </c>
      <c r="H634" s="12">
        <v>4</v>
      </c>
      <c r="I634" s="12">
        <v>42000</v>
      </c>
      <c r="J634" s="12">
        <v>0.15843458962346454</v>
      </c>
      <c r="L634" s="40">
        <v>10500</v>
      </c>
      <c r="M634" s="356">
        <f>GEOMEAN(M635)</f>
        <v>1</v>
      </c>
      <c r="N634" s="356">
        <f>+M634*I634</f>
        <v>42000</v>
      </c>
      <c r="O634" s="356">
        <f>+N634/I634*100</f>
        <v>100</v>
      </c>
      <c r="R634" s="12">
        <v>100</v>
      </c>
    </row>
    <row r="635" spans="1:18" x14ac:dyDescent="0.3">
      <c r="A635" s="343" t="s">
        <v>18</v>
      </c>
      <c r="B635" s="343" t="s">
        <v>18</v>
      </c>
      <c r="C635" s="343" t="s">
        <v>231</v>
      </c>
      <c r="D635" s="343" t="s">
        <v>111</v>
      </c>
      <c r="E635" s="343">
        <v>380201</v>
      </c>
      <c r="F635" s="343">
        <v>7</v>
      </c>
      <c r="G635" s="343">
        <v>10500</v>
      </c>
      <c r="H635" s="343">
        <v>4</v>
      </c>
      <c r="I635" s="343">
        <v>42000</v>
      </c>
      <c r="L635" s="343">
        <v>10500</v>
      </c>
      <c r="M635" s="355">
        <f t="shared" ref="M635" si="85">+L635/G635</f>
        <v>1</v>
      </c>
    </row>
    <row r="637" spans="1:18" x14ac:dyDescent="0.3">
      <c r="C637" s="16" t="s">
        <v>233</v>
      </c>
      <c r="D637" s="31"/>
      <c r="G637" s="12">
        <v>10800</v>
      </c>
      <c r="H637" s="12">
        <v>1</v>
      </c>
      <c r="I637" s="12">
        <v>10800</v>
      </c>
      <c r="J637" s="12">
        <v>4.0740323046033734E-2</v>
      </c>
      <c r="L637" s="40">
        <v>12000</v>
      </c>
      <c r="M637" s="356">
        <f>GEOMEAN(M638)</f>
        <v>1.1111111111111112</v>
      </c>
      <c r="N637" s="356">
        <f>+M637*I637</f>
        <v>12000</v>
      </c>
      <c r="O637" s="356">
        <f>+N637/I637*100</f>
        <v>111.11111111111111</v>
      </c>
      <c r="R637" s="12">
        <v>111.11111111111111</v>
      </c>
    </row>
    <row r="638" spans="1:18" x14ac:dyDescent="0.3">
      <c r="A638" s="343" t="s">
        <v>18</v>
      </c>
      <c r="B638" s="343" t="s">
        <v>18</v>
      </c>
      <c r="C638" s="343" t="s">
        <v>231</v>
      </c>
      <c r="D638" s="343" t="s">
        <v>111</v>
      </c>
      <c r="E638" s="343">
        <v>380201</v>
      </c>
      <c r="F638" s="343">
        <v>7</v>
      </c>
      <c r="G638" s="343">
        <v>10800</v>
      </c>
      <c r="H638" s="343">
        <v>1</v>
      </c>
      <c r="I638" s="343">
        <v>10800</v>
      </c>
      <c r="L638" s="343">
        <v>12000</v>
      </c>
      <c r="M638" s="355">
        <f t="shared" ref="M638" si="86">+L638/G638</f>
        <v>1.1111111111111112</v>
      </c>
    </row>
    <row r="640" spans="1:18" x14ac:dyDescent="0.3">
      <c r="C640" s="16" t="s">
        <v>115</v>
      </c>
      <c r="D640" s="31"/>
      <c r="G640" s="12">
        <v>10800</v>
      </c>
      <c r="H640" s="12">
        <v>1</v>
      </c>
      <c r="I640" s="12">
        <v>10800</v>
      </c>
      <c r="J640" s="12">
        <v>4.0740323046033734E-2</v>
      </c>
      <c r="L640" s="40">
        <v>10800</v>
      </c>
      <c r="M640" s="356">
        <f>GEOMEAN(M641)</f>
        <v>1</v>
      </c>
      <c r="N640" s="356">
        <f>+M640*I640</f>
        <v>10800</v>
      </c>
      <c r="O640" s="356">
        <f>+N640/I640*100</f>
        <v>100</v>
      </c>
      <c r="R640" s="12">
        <v>100</v>
      </c>
    </row>
    <row r="641" spans="1:18" x14ac:dyDescent="0.3">
      <c r="A641" s="343" t="s">
        <v>18</v>
      </c>
      <c r="B641" s="343" t="s">
        <v>18</v>
      </c>
      <c r="C641" s="343" t="s">
        <v>231</v>
      </c>
      <c r="D641" s="343" t="s">
        <v>111</v>
      </c>
      <c r="E641" s="343">
        <v>380201</v>
      </c>
      <c r="F641" s="343">
        <v>7</v>
      </c>
      <c r="G641" s="343">
        <v>10800</v>
      </c>
      <c r="H641" s="343">
        <v>1</v>
      </c>
      <c r="I641" s="343">
        <v>10800</v>
      </c>
      <c r="L641" s="343">
        <v>10800</v>
      </c>
      <c r="M641" s="355">
        <f t="shared" ref="M641" si="87">+L641/G641</f>
        <v>1</v>
      </c>
    </row>
    <row r="643" spans="1:18" x14ac:dyDescent="0.3">
      <c r="C643" s="16" t="s">
        <v>116</v>
      </c>
      <c r="D643" s="31"/>
      <c r="G643" s="12">
        <v>4600</v>
      </c>
      <c r="H643" s="12">
        <v>9</v>
      </c>
      <c r="I643" s="12">
        <v>41400</v>
      </c>
      <c r="J643" s="12">
        <v>0.15617123834312932</v>
      </c>
      <c r="L643" s="40">
        <v>49000</v>
      </c>
      <c r="M643" s="356">
        <f>GEOMEAN(M644)</f>
        <v>10.652173913043478</v>
      </c>
      <c r="N643" s="356">
        <f>+M643*I643</f>
        <v>441000</v>
      </c>
      <c r="O643" s="356">
        <f>+N643/I643*100</f>
        <v>1065.2173913043478</v>
      </c>
      <c r="R643" s="12">
        <v>1065.2173913043478</v>
      </c>
    </row>
    <row r="644" spans="1:18" x14ac:dyDescent="0.3">
      <c r="A644" s="343" t="s">
        <v>18</v>
      </c>
      <c r="B644" s="343" t="s">
        <v>18</v>
      </c>
      <c r="C644" s="343" t="s">
        <v>231</v>
      </c>
      <c r="D644" s="343" t="s">
        <v>111</v>
      </c>
      <c r="E644" s="343">
        <v>380201</v>
      </c>
      <c r="F644" s="343">
        <v>7</v>
      </c>
      <c r="G644" s="343">
        <v>4600</v>
      </c>
      <c r="H644" s="343">
        <v>9</v>
      </c>
      <c r="I644" s="343">
        <v>41400</v>
      </c>
      <c r="L644" s="343">
        <v>49000</v>
      </c>
      <c r="M644" s="355">
        <f t="shared" ref="M644" si="88">+L644/G644</f>
        <v>10.652173913043478</v>
      </c>
    </row>
    <row r="646" spans="1:18" x14ac:dyDescent="0.3">
      <c r="C646" s="16" t="s">
        <v>117</v>
      </c>
      <c r="D646" s="31"/>
      <c r="G646" s="12">
        <v>78000</v>
      </c>
      <c r="H646" s="12">
        <v>2</v>
      </c>
      <c r="I646" s="12">
        <v>156000</v>
      </c>
      <c r="J646" s="12">
        <v>0.58847133288715403</v>
      </c>
      <c r="L646" s="40">
        <v>78000</v>
      </c>
      <c r="M646" s="356">
        <f>GEOMEAN(M647)</f>
        <v>1</v>
      </c>
      <c r="N646" s="356">
        <f>+M646*I646</f>
        <v>156000</v>
      </c>
      <c r="O646" s="356">
        <f>+N646/I646*100</f>
        <v>100</v>
      </c>
      <c r="R646" s="12">
        <v>100</v>
      </c>
    </row>
    <row r="647" spans="1:18" x14ac:dyDescent="0.3">
      <c r="A647" s="343" t="s">
        <v>18</v>
      </c>
      <c r="B647" s="343" t="s">
        <v>18</v>
      </c>
      <c r="C647" s="343" t="s">
        <v>231</v>
      </c>
      <c r="D647" s="343" t="s">
        <v>111</v>
      </c>
      <c r="E647" s="343">
        <v>380201</v>
      </c>
      <c r="F647" s="343">
        <v>7</v>
      </c>
      <c r="G647" s="343">
        <v>78000</v>
      </c>
      <c r="H647" s="343">
        <v>2</v>
      </c>
      <c r="I647" s="343">
        <v>156000</v>
      </c>
      <c r="L647" s="343">
        <v>78000</v>
      </c>
      <c r="M647" s="355">
        <f t="shared" ref="M647" si="89">+L647/G647</f>
        <v>1</v>
      </c>
    </row>
    <row r="649" spans="1:18" x14ac:dyDescent="0.3">
      <c r="C649" s="16" t="s">
        <v>234</v>
      </c>
      <c r="D649" s="31"/>
      <c r="G649" s="12">
        <v>65000</v>
      </c>
      <c r="H649" s="12">
        <v>17</v>
      </c>
      <c r="I649" s="12">
        <v>1105000</v>
      </c>
      <c r="J649" s="12">
        <v>4.1683386079506741</v>
      </c>
      <c r="L649" s="40">
        <v>65000</v>
      </c>
      <c r="M649" s="356">
        <f>GEOMEAN(M650)</f>
        <v>1</v>
      </c>
      <c r="N649" s="356">
        <f>+M649*I649</f>
        <v>1105000</v>
      </c>
      <c r="O649" s="356">
        <f>+N649/I649*100</f>
        <v>100</v>
      </c>
      <c r="R649" s="12">
        <v>100</v>
      </c>
    </row>
    <row r="650" spans="1:18" x14ac:dyDescent="0.3">
      <c r="A650" s="343" t="s">
        <v>18</v>
      </c>
      <c r="B650" s="343" t="s">
        <v>18</v>
      </c>
      <c r="C650" s="343" t="s">
        <v>231</v>
      </c>
      <c r="D650" s="343" t="s">
        <v>111</v>
      </c>
      <c r="E650" s="343">
        <v>380201</v>
      </c>
      <c r="F650" s="343">
        <v>7</v>
      </c>
      <c r="G650" s="343">
        <v>65000</v>
      </c>
      <c r="H650" s="343">
        <v>17</v>
      </c>
      <c r="I650" s="343">
        <v>1105000</v>
      </c>
      <c r="L650" s="343">
        <v>65000</v>
      </c>
      <c r="M650" s="355">
        <f t="shared" ref="M650" si="90">+L650/G650</f>
        <v>1</v>
      </c>
    </row>
    <row r="652" spans="1:18" x14ac:dyDescent="0.3">
      <c r="C652" s="16" t="s">
        <v>235</v>
      </c>
      <c r="D652" s="31"/>
      <c r="G652" s="12">
        <v>22000</v>
      </c>
      <c r="H652" s="12">
        <v>4</v>
      </c>
      <c r="I652" s="12">
        <v>88000</v>
      </c>
      <c r="J652" s="12">
        <v>0.33195818778249714</v>
      </c>
      <c r="L652" s="40">
        <v>24000</v>
      </c>
      <c r="M652" s="356">
        <f>GEOMEAN(M653)</f>
        <v>1.0909090909090908</v>
      </c>
      <c r="N652" s="356">
        <f>+M652*I652</f>
        <v>96000</v>
      </c>
      <c r="O652" s="356">
        <f>+N652/I652*100</f>
        <v>109.09090909090908</v>
      </c>
      <c r="R652" s="12">
        <v>109.09090909090908</v>
      </c>
    </row>
    <row r="653" spans="1:18" x14ac:dyDescent="0.3">
      <c r="A653" s="343" t="s">
        <v>18</v>
      </c>
      <c r="B653" s="343" t="s">
        <v>18</v>
      </c>
      <c r="C653" s="343" t="s">
        <v>231</v>
      </c>
      <c r="D653" s="343" t="s">
        <v>111</v>
      </c>
      <c r="E653" s="343">
        <v>380201</v>
      </c>
      <c r="F653" s="343">
        <v>7</v>
      </c>
      <c r="G653" s="343">
        <v>22000</v>
      </c>
      <c r="H653" s="343">
        <v>4</v>
      </c>
      <c r="I653" s="343">
        <v>88000</v>
      </c>
      <c r="L653" s="343">
        <v>24000</v>
      </c>
      <c r="M653" s="355">
        <f t="shared" ref="M653" si="91">+L653/G653</f>
        <v>1.0909090909090908</v>
      </c>
    </row>
    <row r="655" spans="1:18" x14ac:dyDescent="0.3">
      <c r="C655" s="16" t="s">
        <v>236</v>
      </c>
      <c r="D655" s="31"/>
      <c r="G655" s="12">
        <v>38000</v>
      </c>
      <c r="H655" s="12">
        <v>7</v>
      </c>
      <c r="I655" s="12">
        <v>266000</v>
      </c>
      <c r="J655" s="12">
        <v>1.0034190676152754</v>
      </c>
      <c r="L655" s="40">
        <v>93000</v>
      </c>
      <c r="M655" s="356">
        <f>GEOMEAN(M656)</f>
        <v>2.4473684210526314</v>
      </c>
      <c r="N655" s="356">
        <f>+M655*I655</f>
        <v>651000</v>
      </c>
      <c r="O655" s="356">
        <f>+N655/I655*100</f>
        <v>244.73684210526315</v>
      </c>
      <c r="R655" s="12">
        <v>244.73684210526315</v>
      </c>
    </row>
    <row r="656" spans="1:18" x14ac:dyDescent="0.3">
      <c r="A656" s="343" t="s">
        <v>18</v>
      </c>
      <c r="B656" s="343" t="s">
        <v>18</v>
      </c>
      <c r="C656" s="343" t="s">
        <v>231</v>
      </c>
      <c r="D656" s="343" t="s">
        <v>111</v>
      </c>
      <c r="E656" s="343">
        <v>380201</v>
      </c>
      <c r="F656" s="343">
        <v>7</v>
      </c>
      <c r="G656" s="343">
        <v>38000</v>
      </c>
      <c r="H656" s="343">
        <v>7</v>
      </c>
      <c r="I656" s="343">
        <v>266000</v>
      </c>
      <c r="L656" s="343">
        <v>93000</v>
      </c>
      <c r="M656" s="355">
        <f t="shared" ref="M656" si="92">+L656/G656</f>
        <v>2.4473684210526314</v>
      </c>
    </row>
    <row r="658" spans="1:18" x14ac:dyDescent="0.3">
      <c r="C658" s="16" t="s">
        <v>237</v>
      </c>
      <c r="D658" s="31"/>
      <c r="G658" s="12">
        <v>220000</v>
      </c>
      <c r="H658" s="12">
        <v>9</v>
      </c>
      <c r="I658" s="12">
        <v>1980000</v>
      </c>
      <c r="J658" s="12">
        <v>7.4690592251061849</v>
      </c>
      <c r="L658" s="40">
        <v>220000</v>
      </c>
      <c r="M658" s="356">
        <f>GEOMEAN(M659)</f>
        <v>1</v>
      </c>
      <c r="N658" s="356">
        <f>+M658*I658</f>
        <v>1980000</v>
      </c>
      <c r="O658" s="356">
        <f>+N658/I658*100</f>
        <v>100</v>
      </c>
      <c r="R658" s="12">
        <v>100</v>
      </c>
    </row>
    <row r="659" spans="1:18" x14ac:dyDescent="0.3">
      <c r="A659" s="343" t="s">
        <v>18</v>
      </c>
      <c r="B659" s="343" t="s">
        <v>18</v>
      </c>
      <c r="C659" s="343" t="s">
        <v>231</v>
      </c>
      <c r="D659" s="343" t="s">
        <v>111</v>
      </c>
      <c r="E659" s="343">
        <v>380203</v>
      </c>
      <c r="F659" s="343">
        <v>7</v>
      </c>
      <c r="G659" s="343">
        <v>220000</v>
      </c>
      <c r="H659" s="343">
        <v>9</v>
      </c>
      <c r="I659" s="343">
        <v>1980000</v>
      </c>
      <c r="L659" s="343">
        <v>220000</v>
      </c>
      <c r="M659" s="355">
        <f t="shared" ref="M659" si="93">+L659/G659</f>
        <v>1</v>
      </c>
    </row>
    <row r="661" spans="1:18" x14ac:dyDescent="0.3">
      <c r="C661" s="16" t="s">
        <v>118</v>
      </c>
      <c r="D661" s="31"/>
      <c r="G661" s="12">
        <v>4500</v>
      </c>
      <c r="H661" s="12">
        <v>12</v>
      </c>
      <c r="I661" s="12">
        <v>54000</v>
      </c>
      <c r="J661" s="12">
        <v>0.20370161523016869</v>
      </c>
      <c r="L661" s="40">
        <v>5500</v>
      </c>
      <c r="M661" s="356">
        <f>GEOMEAN(M662)</f>
        <v>1.2222222222222223</v>
      </c>
      <c r="N661" s="356">
        <f>+M661*I661</f>
        <v>66000</v>
      </c>
      <c r="O661" s="356">
        <f>+N661/I661*100</f>
        <v>122.22222222222223</v>
      </c>
      <c r="R661" s="12">
        <v>122.22222222222223</v>
      </c>
    </row>
    <row r="662" spans="1:18" x14ac:dyDescent="0.3">
      <c r="A662" s="343" t="s">
        <v>18</v>
      </c>
      <c r="B662" s="343" t="s">
        <v>18</v>
      </c>
      <c r="C662" s="343" t="s">
        <v>231</v>
      </c>
      <c r="D662" s="343" t="s">
        <v>111</v>
      </c>
      <c r="E662" s="343">
        <v>380201</v>
      </c>
      <c r="F662" s="343">
        <v>7</v>
      </c>
      <c r="G662" s="343">
        <v>4500</v>
      </c>
      <c r="H662" s="343">
        <v>12</v>
      </c>
      <c r="I662" s="343">
        <v>54000</v>
      </c>
      <c r="L662" s="343">
        <v>5500</v>
      </c>
      <c r="M662" s="355">
        <f t="shared" ref="M662" si="94">+L662/G662</f>
        <v>1.2222222222222223</v>
      </c>
    </row>
    <row r="664" spans="1:18" x14ac:dyDescent="0.3">
      <c r="C664" s="16" t="s">
        <v>238</v>
      </c>
      <c r="D664" s="31"/>
      <c r="G664" s="12">
        <v>1500</v>
      </c>
      <c r="H664" s="12">
        <v>55</v>
      </c>
      <c r="I664" s="12">
        <v>82500</v>
      </c>
      <c r="J664" s="12">
        <v>0.31121080104609106</v>
      </c>
      <c r="L664" s="40">
        <v>1500</v>
      </c>
      <c r="M664" s="356">
        <f>GEOMEAN(M665:M667)</f>
        <v>1.1040712310221155</v>
      </c>
      <c r="N664" s="356">
        <f>+M664*I664</f>
        <v>91085.876559324519</v>
      </c>
      <c r="O664" s="356">
        <f>+N664/I664*100</f>
        <v>110.40712310221154</v>
      </c>
      <c r="R664" s="12">
        <v>100</v>
      </c>
    </row>
    <row r="665" spans="1:18" x14ac:dyDescent="0.3">
      <c r="A665" s="343" t="s">
        <v>18</v>
      </c>
      <c r="B665" s="343" t="s">
        <v>18</v>
      </c>
      <c r="C665" s="343" t="s">
        <v>201</v>
      </c>
      <c r="D665" s="343" t="s">
        <v>3</v>
      </c>
      <c r="E665" s="343">
        <v>380201</v>
      </c>
      <c r="F665" s="343">
        <v>7</v>
      </c>
      <c r="G665" s="343">
        <v>1500</v>
      </c>
      <c r="H665" s="343">
        <v>55</v>
      </c>
      <c r="I665" s="343">
        <v>82500</v>
      </c>
      <c r="L665" s="343">
        <v>1500</v>
      </c>
      <c r="M665" s="355">
        <f t="shared" ref="M665:M667" si="95">+L665/G665</f>
        <v>1</v>
      </c>
    </row>
    <row r="666" spans="1:18" x14ac:dyDescent="0.3">
      <c r="A666" s="343" t="s">
        <v>18</v>
      </c>
      <c r="B666" s="343" t="s">
        <v>18</v>
      </c>
      <c r="C666" s="343" t="s">
        <v>216</v>
      </c>
      <c r="D666" s="343" t="s">
        <v>3</v>
      </c>
      <c r="E666" s="343">
        <v>380201</v>
      </c>
      <c r="F666" s="343">
        <v>7</v>
      </c>
      <c r="G666" s="343">
        <v>1600</v>
      </c>
      <c r="H666" s="343">
        <v>6</v>
      </c>
      <c r="I666" s="343">
        <v>9600</v>
      </c>
      <c r="L666" s="343">
        <v>1700</v>
      </c>
      <c r="M666" s="355">
        <f t="shared" si="95"/>
        <v>1.0625</v>
      </c>
    </row>
    <row r="667" spans="1:18" x14ac:dyDescent="0.3">
      <c r="A667" s="343" t="s">
        <v>18</v>
      </c>
      <c r="B667" s="343" t="s">
        <v>18</v>
      </c>
      <c r="C667" s="343" t="s">
        <v>231</v>
      </c>
      <c r="D667" s="343" t="s">
        <v>111</v>
      </c>
      <c r="E667" s="343">
        <v>380201</v>
      </c>
      <c r="F667" s="343">
        <v>7</v>
      </c>
      <c r="G667" s="343">
        <v>3000</v>
      </c>
      <c r="H667" s="343">
        <v>4</v>
      </c>
      <c r="I667" s="343">
        <v>12000</v>
      </c>
      <c r="L667" s="343">
        <v>3800</v>
      </c>
      <c r="M667" s="355">
        <f t="shared" si="95"/>
        <v>1.2666666666666666</v>
      </c>
    </row>
    <row r="669" spans="1:18" x14ac:dyDescent="0.3">
      <c r="C669" s="16" t="s">
        <v>239</v>
      </c>
      <c r="D669" s="31"/>
      <c r="G669" s="12">
        <v>721.2489168102785</v>
      </c>
      <c r="H669" s="12">
        <v>20</v>
      </c>
      <c r="I669" s="12">
        <v>14424.97833620557</v>
      </c>
      <c r="J669" s="12">
        <v>5.4414655310097516E-2</v>
      </c>
      <c r="L669" s="40">
        <v>806.3808033429367</v>
      </c>
      <c r="M669" s="356">
        <f>GEOMEAN(M670)</f>
        <v>1</v>
      </c>
      <c r="N669" s="356">
        <f>+M669*I669</f>
        <v>14424.97833620557</v>
      </c>
      <c r="O669" s="356">
        <f>+N669/I669*100</f>
        <v>100</v>
      </c>
      <c r="R669" s="12">
        <v>111.80339887498947</v>
      </c>
    </row>
    <row r="670" spans="1:18" x14ac:dyDescent="0.3">
      <c r="B670" s="343" t="s">
        <v>18</v>
      </c>
      <c r="C670" s="343" t="s">
        <v>208</v>
      </c>
      <c r="D670" s="343" t="s">
        <v>3</v>
      </c>
      <c r="E670" s="343">
        <v>441500</v>
      </c>
      <c r="F670" s="343">
        <v>7</v>
      </c>
      <c r="G670" s="343">
        <v>86.7</v>
      </c>
      <c r="H670" s="343">
        <v>20</v>
      </c>
      <c r="I670" s="343">
        <v>1734</v>
      </c>
      <c r="L670" s="343">
        <v>86.7</v>
      </c>
      <c r="M670" s="355">
        <f t="shared" ref="M670:M671" si="96">+L670/G670</f>
        <v>1</v>
      </c>
    </row>
    <row r="671" spans="1:18" x14ac:dyDescent="0.3">
      <c r="A671" s="343" t="s">
        <v>18</v>
      </c>
      <c r="B671" s="343" t="s">
        <v>18</v>
      </c>
      <c r="C671" s="343" t="s">
        <v>231</v>
      </c>
      <c r="D671" s="343" t="s">
        <v>111</v>
      </c>
      <c r="E671" s="343">
        <v>441500</v>
      </c>
      <c r="F671" s="343">
        <v>7</v>
      </c>
      <c r="G671" s="343">
        <v>6000</v>
      </c>
      <c r="H671" s="343">
        <v>7</v>
      </c>
      <c r="I671" s="343">
        <v>42000</v>
      </c>
      <c r="L671" s="343">
        <v>7500</v>
      </c>
      <c r="M671" s="355">
        <f t="shared" si="96"/>
        <v>1.25</v>
      </c>
    </row>
    <row r="673" spans="1:18" x14ac:dyDescent="0.3">
      <c r="C673" s="16" t="s">
        <v>240</v>
      </c>
      <c r="D673" s="31"/>
      <c r="G673" s="12">
        <v>6800</v>
      </c>
      <c r="H673" s="12">
        <v>4</v>
      </c>
      <c r="I673" s="12">
        <v>27200</v>
      </c>
      <c r="J673" s="12">
        <v>0.10260525804186274</v>
      </c>
      <c r="L673" s="40">
        <v>6800</v>
      </c>
      <c r="M673" s="356">
        <f>GEOMEAN(M674)</f>
        <v>1</v>
      </c>
      <c r="N673" s="356">
        <f>+M673*I673</f>
        <v>27200</v>
      </c>
      <c r="O673" s="356">
        <f>+N673/I673*100</f>
        <v>100</v>
      </c>
      <c r="R673" s="12">
        <v>100</v>
      </c>
    </row>
    <row r="674" spans="1:18" x14ac:dyDescent="0.3">
      <c r="A674" s="343" t="s">
        <v>18</v>
      </c>
      <c r="B674" s="343" t="s">
        <v>18</v>
      </c>
      <c r="C674" s="343" t="s">
        <v>231</v>
      </c>
      <c r="D674" s="343" t="s">
        <v>111</v>
      </c>
      <c r="E674" s="343">
        <v>380201</v>
      </c>
      <c r="F674" s="343">
        <v>7</v>
      </c>
      <c r="G674" s="343">
        <v>6800</v>
      </c>
      <c r="H674" s="343">
        <v>4</v>
      </c>
      <c r="I674" s="343">
        <v>27200</v>
      </c>
      <c r="L674" s="343">
        <v>6800</v>
      </c>
      <c r="M674" s="355">
        <f t="shared" ref="M674" si="97">+L674/G674</f>
        <v>1</v>
      </c>
    </row>
    <row r="676" spans="1:18" x14ac:dyDescent="0.3">
      <c r="C676" s="16" t="s">
        <v>241</v>
      </c>
      <c r="D676" s="31"/>
      <c r="G676" s="12">
        <v>3000</v>
      </c>
      <c r="H676" s="12">
        <v>5</v>
      </c>
      <c r="I676" s="12">
        <v>15000</v>
      </c>
      <c r="J676" s="12">
        <v>5.6583782008380192E-2</v>
      </c>
      <c r="L676" s="40">
        <v>5000</v>
      </c>
      <c r="M676" s="356">
        <f>GEOMEAN(M677)</f>
        <v>1.6666666666666667</v>
      </c>
      <c r="N676" s="356">
        <f>+M676*I676</f>
        <v>25000</v>
      </c>
      <c r="O676" s="356">
        <f>+N676/I676*100</f>
        <v>166.66666666666669</v>
      </c>
      <c r="R676" s="12">
        <v>166.66666666666669</v>
      </c>
    </row>
    <row r="677" spans="1:18" x14ac:dyDescent="0.3">
      <c r="A677" s="343" t="s">
        <v>18</v>
      </c>
      <c r="B677" s="343" t="s">
        <v>18</v>
      </c>
      <c r="C677" s="343" t="s">
        <v>231</v>
      </c>
      <c r="D677" s="343" t="s">
        <v>111</v>
      </c>
      <c r="E677" s="343">
        <v>380201</v>
      </c>
      <c r="F677" s="343">
        <v>7</v>
      </c>
      <c r="G677" s="343">
        <v>3000</v>
      </c>
      <c r="H677" s="343">
        <v>5</v>
      </c>
      <c r="I677" s="343">
        <v>15000</v>
      </c>
      <c r="L677" s="343">
        <v>5000</v>
      </c>
      <c r="M677" s="355">
        <f t="shared" ref="M677" si="98">+L677/G677</f>
        <v>1.6666666666666667</v>
      </c>
    </row>
    <row r="679" spans="1:18" x14ac:dyDescent="0.3">
      <c r="C679" s="16" t="s">
        <v>119</v>
      </c>
      <c r="D679" s="31"/>
      <c r="G679" s="12">
        <v>400</v>
      </c>
      <c r="H679" s="12">
        <v>30</v>
      </c>
      <c r="I679" s="12">
        <v>12000</v>
      </c>
      <c r="J679" s="12">
        <v>4.5267025606704155E-2</v>
      </c>
      <c r="L679" s="40">
        <v>550</v>
      </c>
      <c r="M679" s="356">
        <f>GEOMEAN(M680)</f>
        <v>1.375</v>
      </c>
      <c r="N679" s="356">
        <f>+M679*I679</f>
        <v>16500</v>
      </c>
      <c r="O679" s="356">
        <f>+N679/I679*100</f>
        <v>137.5</v>
      </c>
      <c r="R679" s="12">
        <v>137.5</v>
      </c>
    </row>
    <row r="680" spans="1:18" x14ac:dyDescent="0.3">
      <c r="A680" s="343" t="s">
        <v>18</v>
      </c>
      <c r="B680" s="343" t="s">
        <v>18</v>
      </c>
      <c r="C680" s="343" t="s">
        <v>231</v>
      </c>
      <c r="D680" s="343" t="s">
        <v>111</v>
      </c>
      <c r="E680" s="343">
        <v>380201</v>
      </c>
      <c r="F680" s="343">
        <v>7</v>
      </c>
      <c r="G680" s="343">
        <v>400</v>
      </c>
      <c r="H680" s="343">
        <v>30</v>
      </c>
      <c r="I680" s="343">
        <v>12000</v>
      </c>
      <c r="L680" s="343">
        <v>550</v>
      </c>
      <c r="M680" s="355">
        <f t="shared" ref="M680" si="99">+L680/G680</f>
        <v>1.375</v>
      </c>
    </row>
    <row r="682" spans="1:18" x14ac:dyDescent="0.3">
      <c r="C682" s="16" t="s">
        <v>120</v>
      </c>
      <c r="D682" s="31"/>
      <c r="G682" s="12">
        <v>450</v>
      </c>
      <c r="H682" s="12">
        <v>150</v>
      </c>
      <c r="I682" s="12">
        <v>67500</v>
      </c>
      <c r="J682" s="12">
        <v>0.2546270190377109</v>
      </c>
      <c r="L682" s="40">
        <v>600</v>
      </c>
      <c r="M682" s="356">
        <f>GEOMEAN(M683)</f>
        <v>1.3333333333333333</v>
      </c>
      <c r="N682" s="356">
        <f>+M682*I682</f>
        <v>90000</v>
      </c>
      <c r="O682" s="356">
        <f>+N682/I682*100</f>
        <v>133.33333333333331</v>
      </c>
      <c r="R682" s="12">
        <v>133.33333333333331</v>
      </c>
    </row>
    <row r="683" spans="1:18" x14ac:dyDescent="0.3">
      <c r="A683" s="343" t="s">
        <v>18</v>
      </c>
      <c r="B683" s="343" t="s">
        <v>18</v>
      </c>
      <c r="C683" s="343" t="s">
        <v>231</v>
      </c>
      <c r="D683" s="343" t="s">
        <v>111</v>
      </c>
      <c r="E683" s="343">
        <v>380201</v>
      </c>
      <c r="F683" s="343">
        <v>7</v>
      </c>
      <c r="G683" s="343">
        <v>450</v>
      </c>
      <c r="H683" s="343">
        <v>150</v>
      </c>
      <c r="I683" s="343">
        <v>67500</v>
      </c>
      <c r="L683" s="343">
        <v>600</v>
      </c>
      <c r="M683" s="355">
        <f t="shared" ref="M683" si="100">+L683/G683</f>
        <v>1.3333333333333333</v>
      </c>
    </row>
    <row r="685" spans="1:18" x14ac:dyDescent="0.3">
      <c r="C685" s="16" t="s">
        <v>121</v>
      </c>
      <c r="D685" s="31"/>
      <c r="G685" s="12">
        <v>265100</v>
      </c>
      <c r="H685" s="12">
        <v>1</v>
      </c>
      <c r="I685" s="12">
        <v>265100</v>
      </c>
      <c r="J685" s="12">
        <v>1.0000240406947727</v>
      </c>
      <c r="L685" s="40">
        <v>290</v>
      </c>
      <c r="M685" s="356">
        <f>GEOMEAN(M686)</f>
        <v>1.0939268200678988E-3</v>
      </c>
      <c r="N685" s="356">
        <f>+M685*I685</f>
        <v>290</v>
      </c>
      <c r="O685" s="356">
        <f>+N685/I685*100</f>
        <v>0.10939268200678988</v>
      </c>
      <c r="R685" s="12">
        <v>0.10939268200678988</v>
      </c>
    </row>
    <row r="686" spans="1:18" x14ac:dyDescent="0.3">
      <c r="A686" s="343" t="s">
        <v>18</v>
      </c>
      <c r="B686" s="343" t="s">
        <v>18</v>
      </c>
      <c r="C686" s="343" t="s">
        <v>231</v>
      </c>
      <c r="D686" s="343" t="s">
        <v>111</v>
      </c>
      <c r="E686" s="343">
        <v>380201</v>
      </c>
      <c r="F686" s="343">
        <v>7</v>
      </c>
      <c r="G686" s="343">
        <v>265100</v>
      </c>
      <c r="H686" s="343">
        <v>1</v>
      </c>
      <c r="I686" s="343">
        <v>265100</v>
      </c>
      <c r="L686" s="343">
        <v>290</v>
      </c>
      <c r="M686" s="355">
        <f t="shared" ref="M686" si="101">+L686/G686</f>
        <v>1.0939268200678988E-3</v>
      </c>
    </row>
    <row r="689" spans="1:18" x14ac:dyDescent="0.3">
      <c r="C689" s="343" t="s">
        <v>28</v>
      </c>
    </row>
    <row r="691" spans="1:18" x14ac:dyDescent="0.3">
      <c r="C691" s="41" t="s">
        <v>30</v>
      </c>
      <c r="D691" s="31"/>
      <c r="G691" s="22">
        <v>33.887190668606237</v>
      </c>
      <c r="H691" s="22">
        <v>14263</v>
      </c>
      <c r="I691" s="22">
        <v>490268.81021041051</v>
      </c>
      <c r="J691" s="22">
        <v>100</v>
      </c>
      <c r="K691" s="44"/>
      <c r="L691" s="22">
        <v>103.03436361888214</v>
      </c>
      <c r="M691" s="356"/>
      <c r="N691" s="356"/>
      <c r="O691" s="356"/>
      <c r="P691" s="44"/>
      <c r="Q691" s="44"/>
      <c r="R691" s="22">
        <v>9624.2504372295425</v>
      </c>
    </row>
    <row r="693" spans="1:18" x14ac:dyDescent="0.3">
      <c r="C693" s="343" t="s">
        <v>26</v>
      </c>
      <c r="G693" s="12">
        <v>31.848308773541923</v>
      </c>
      <c r="H693" s="12">
        <v>6859</v>
      </c>
      <c r="I693" s="12">
        <v>218447.54987772406</v>
      </c>
      <c r="J693" s="12">
        <v>44.556689173021653</v>
      </c>
      <c r="K693" s="12"/>
      <c r="L693" s="12">
        <v>31.256989056330408</v>
      </c>
      <c r="M693" s="356">
        <f>GEOMEAN(M694:M710)</f>
        <v>1.0259314079539863</v>
      </c>
      <c r="N693" s="356">
        <f>+M693*I693</f>
        <v>224112.20241015209</v>
      </c>
      <c r="O693" s="356">
        <f>+N693/I693*100</f>
        <v>102.59314079539863</v>
      </c>
      <c r="P693" s="12"/>
      <c r="Q693" s="12"/>
      <c r="R693" s="12">
        <v>98.143324590903376</v>
      </c>
    </row>
    <row r="694" spans="1:18" x14ac:dyDescent="0.3">
      <c r="A694" s="343" t="s">
        <v>18</v>
      </c>
      <c r="B694" s="343" t="s">
        <v>18</v>
      </c>
      <c r="C694" s="343" t="s">
        <v>197</v>
      </c>
      <c r="D694" s="343" t="s">
        <v>3</v>
      </c>
      <c r="E694" s="343">
        <v>429433</v>
      </c>
      <c r="F694" s="343">
        <v>8</v>
      </c>
      <c r="G694" s="343">
        <v>36.25</v>
      </c>
      <c r="H694" s="343">
        <v>30</v>
      </c>
      <c r="I694" s="343">
        <v>1087.5</v>
      </c>
      <c r="L694" s="343">
        <v>36.25</v>
      </c>
      <c r="M694" s="355">
        <f t="shared" ref="M694:M710" si="102">+L694/G694</f>
        <v>1</v>
      </c>
    </row>
    <row r="695" spans="1:18" x14ac:dyDescent="0.3">
      <c r="A695" s="343" t="s">
        <v>18</v>
      </c>
      <c r="B695" s="343" t="s">
        <v>18</v>
      </c>
      <c r="C695" s="343" t="s">
        <v>198</v>
      </c>
      <c r="D695" s="343" t="s">
        <v>3</v>
      </c>
      <c r="E695" s="343">
        <v>429433</v>
      </c>
      <c r="F695" s="343">
        <v>8</v>
      </c>
      <c r="G695" s="343">
        <v>30</v>
      </c>
      <c r="H695" s="343">
        <v>20</v>
      </c>
      <c r="I695" s="343">
        <v>600</v>
      </c>
      <c r="L695" s="343">
        <v>27.48</v>
      </c>
      <c r="M695" s="355">
        <f t="shared" si="102"/>
        <v>0.91600000000000004</v>
      </c>
    </row>
    <row r="696" spans="1:18" x14ac:dyDescent="0.3">
      <c r="A696" s="343" t="s">
        <v>18</v>
      </c>
      <c r="B696" s="343" t="s">
        <v>18</v>
      </c>
      <c r="C696" s="343" t="s">
        <v>199</v>
      </c>
      <c r="D696" s="343" t="s">
        <v>3</v>
      </c>
      <c r="E696" s="343">
        <v>429433</v>
      </c>
      <c r="F696" s="343">
        <v>8</v>
      </c>
      <c r="G696" s="343">
        <v>26</v>
      </c>
      <c r="H696" s="343">
        <v>100</v>
      </c>
      <c r="I696" s="343">
        <v>2600</v>
      </c>
      <c r="L696" s="343">
        <v>24.5</v>
      </c>
      <c r="M696" s="355">
        <f t="shared" si="102"/>
        <v>0.94230769230769229</v>
      </c>
    </row>
    <row r="697" spans="1:18" x14ac:dyDescent="0.3">
      <c r="A697" s="343" t="s">
        <v>18</v>
      </c>
      <c r="B697" s="343" t="s">
        <v>18</v>
      </c>
      <c r="C697" s="343" t="s">
        <v>200</v>
      </c>
      <c r="D697" s="343" t="s">
        <v>3</v>
      </c>
      <c r="E697" s="343">
        <v>429433</v>
      </c>
      <c r="F697" s="343">
        <v>8</v>
      </c>
      <c r="G697" s="343">
        <v>33</v>
      </c>
      <c r="H697" s="343">
        <v>120</v>
      </c>
      <c r="I697" s="343">
        <v>3960</v>
      </c>
      <c r="L697" s="343">
        <v>39.99</v>
      </c>
      <c r="M697" s="355">
        <f t="shared" si="102"/>
        <v>1.2118181818181819</v>
      </c>
    </row>
    <row r="698" spans="1:18" x14ac:dyDescent="0.3">
      <c r="A698" s="343" t="s">
        <v>18</v>
      </c>
      <c r="B698" s="343" t="s">
        <v>18</v>
      </c>
      <c r="C698" s="343" t="s">
        <v>201</v>
      </c>
      <c r="D698" s="343" t="s">
        <v>3</v>
      </c>
      <c r="E698" s="343">
        <v>429433</v>
      </c>
      <c r="F698" s="343">
        <v>8</v>
      </c>
      <c r="G698" s="343">
        <v>36</v>
      </c>
      <c r="H698" s="343">
        <v>1000</v>
      </c>
      <c r="I698" s="343">
        <v>36000</v>
      </c>
      <c r="L698" s="343">
        <v>36.950000000000003</v>
      </c>
      <c r="M698" s="355">
        <f t="shared" si="102"/>
        <v>1.026388888888889</v>
      </c>
    </row>
    <row r="699" spans="1:18" x14ac:dyDescent="0.3">
      <c r="A699" s="343" t="s">
        <v>18</v>
      </c>
      <c r="B699" s="343" t="s">
        <v>18</v>
      </c>
      <c r="C699" s="343" t="s">
        <v>202</v>
      </c>
      <c r="D699" s="343" t="s">
        <v>3</v>
      </c>
      <c r="E699" s="343">
        <v>429433</v>
      </c>
      <c r="F699" s="343">
        <v>8</v>
      </c>
      <c r="G699" s="343">
        <v>27.3</v>
      </c>
      <c r="H699" s="343">
        <v>150</v>
      </c>
      <c r="I699" s="343">
        <v>4095</v>
      </c>
      <c r="L699" s="343">
        <v>27.3</v>
      </c>
      <c r="M699" s="355">
        <f t="shared" si="102"/>
        <v>1</v>
      </c>
    </row>
    <row r="700" spans="1:18" x14ac:dyDescent="0.3">
      <c r="A700" s="343" t="s">
        <v>18</v>
      </c>
      <c r="B700" s="343" t="s">
        <v>18</v>
      </c>
      <c r="C700" s="343" t="s">
        <v>205</v>
      </c>
      <c r="D700" s="343" t="s">
        <v>3</v>
      </c>
      <c r="E700" s="343">
        <v>429433</v>
      </c>
      <c r="F700" s="343">
        <v>8</v>
      </c>
      <c r="G700" s="343">
        <v>32</v>
      </c>
      <c r="H700" s="343">
        <v>171</v>
      </c>
      <c r="I700" s="343">
        <v>5472</v>
      </c>
      <c r="L700" s="343">
        <v>36.25</v>
      </c>
      <c r="M700" s="355">
        <f t="shared" si="102"/>
        <v>1.1328125</v>
      </c>
    </row>
    <row r="701" spans="1:18" x14ac:dyDescent="0.3">
      <c r="A701" s="343" t="s">
        <v>18</v>
      </c>
      <c r="B701" s="343" t="s">
        <v>18</v>
      </c>
      <c r="C701" s="343" t="s">
        <v>206</v>
      </c>
      <c r="D701" s="343" t="s">
        <v>3</v>
      </c>
      <c r="E701" s="343">
        <v>429433</v>
      </c>
      <c r="F701" s="343">
        <v>8</v>
      </c>
      <c r="G701" s="343">
        <v>37.5</v>
      </c>
      <c r="H701" s="343">
        <v>200</v>
      </c>
      <c r="I701" s="343">
        <v>7500</v>
      </c>
      <c r="L701" s="343">
        <v>38.85</v>
      </c>
      <c r="M701" s="355">
        <f t="shared" si="102"/>
        <v>1.036</v>
      </c>
    </row>
    <row r="702" spans="1:18" x14ac:dyDescent="0.3">
      <c r="A702" s="343" t="s">
        <v>18</v>
      </c>
      <c r="B702" s="343" t="s">
        <v>18</v>
      </c>
      <c r="C702" s="343" t="s">
        <v>207</v>
      </c>
      <c r="D702" s="343" t="s">
        <v>3</v>
      </c>
      <c r="E702" s="343">
        <v>429433</v>
      </c>
      <c r="F702" s="343">
        <v>8</v>
      </c>
      <c r="G702" s="343">
        <v>31</v>
      </c>
      <c r="H702" s="343">
        <v>617</v>
      </c>
      <c r="I702" s="343">
        <v>19127</v>
      </c>
      <c r="L702" s="343">
        <v>34.79</v>
      </c>
      <c r="M702" s="355">
        <f t="shared" si="102"/>
        <v>1.1222580645161291</v>
      </c>
    </row>
    <row r="703" spans="1:18" x14ac:dyDescent="0.3">
      <c r="A703" s="343" t="s">
        <v>18</v>
      </c>
      <c r="B703" s="343" t="s">
        <v>18</v>
      </c>
      <c r="C703" s="343" t="s">
        <v>208</v>
      </c>
      <c r="D703" s="343" t="s">
        <v>3</v>
      </c>
      <c r="E703" s="343">
        <v>429433</v>
      </c>
      <c r="F703" s="343">
        <v>8</v>
      </c>
      <c r="G703" s="343">
        <v>37</v>
      </c>
      <c r="H703" s="343">
        <v>200</v>
      </c>
      <c r="I703" s="343">
        <v>7400</v>
      </c>
      <c r="L703" s="343">
        <v>37</v>
      </c>
      <c r="M703" s="355">
        <f t="shared" si="102"/>
        <v>1</v>
      </c>
    </row>
    <row r="704" spans="1:18" x14ac:dyDescent="0.3">
      <c r="A704" s="343" t="s">
        <v>18</v>
      </c>
      <c r="B704" s="343" t="s">
        <v>18</v>
      </c>
      <c r="C704" s="343" t="s">
        <v>215</v>
      </c>
      <c r="D704" s="343" t="s">
        <v>3</v>
      </c>
      <c r="E704" s="343">
        <v>429433</v>
      </c>
      <c r="F704" s="343">
        <v>8</v>
      </c>
      <c r="G704" s="343">
        <v>24</v>
      </c>
      <c r="H704" s="343">
        <v>250</v>
      </c>
      <c r="I704" s="343">
        <v>6000</v>
      </c>
      <c r="L704" s="343">
        <v>24</v>
      </c>
      <c r="M704" s="355">
        <f t="shared" si="102"/>
        <v>1</v>
      </c>
    </row>
    <row r="705" spans="1:18" x14ac:dyDescent="0.3">
      <c r="A705" s="343" t="s">
        <v>18</v>
      </c>
      <c r="B705" s="343" t="s">
        <v>18</v>
      </c>
      <c r="C705" s="343" t="s">
        <v>216</v>
      </c>
      <c r="D705" s="343" t="s">
        <v>3</v>
      </c>
      <c r="E705" s="343">
        <v>429433</v>
      </c>
      <c r="F705" s="343">
        <v>8</v>
      </c>
      <c r="G705" s="343">
        <v>35.950000000000003</v>
      </c>
      <c r="H705" s="343">
        <v>4001</v>
      </c>
      <c r="I705" s="343">
        <v>143835.95000000001</v>
      </c>
      <c r="L705" s="343">
        <v>35.950000000000003</v>
      </c>
      <c r="M705" s="355">
        <f t="shared" si="102"/>
        <v>1</v>
      </c>
    </row>
    <row r="706" spans="1:18" x14ac:dyDescent="0.3">
      <c r="A706" s="343" t="s">
        <v>18</v>
      </c>
      <c r="B706" s="343" t="s">
        <v>18</v>
      </c>
      <c r="C706" s="343" t="s">
        <v>217</v>
      </c>
      <c r="D706" s="343" t="s">
        <v>3</v>
      </c>
      <c r="E706" s="343">
        <v>429433</v>
      </c>
      <c r="F706" s="343">
        <v>8</v>
      </c>
      <c r="G706" s="343">
        <v>29.75</v>
      </c>
      <c r="H706" s="343">
        <v>5</v>
      </c>
      <c r="I706" s="343">
        <v>148.75</v>
      </c>
      <c r="L706" s="343">
        <v>29.75</v>
      </c>
      <c r="M706" s="355">
        <f t="shared" si="102"/>
        <v>1</v>
      </c>
    </row>
    <row r="707" spans="1:18" x14ac:dyDescent="0.3">
      <c r="A707" s="343" t="s">
        <v>18</v>
      </c>
      <c r="B707" s="343" t="s">
        <v>18</v>
      </c>
      <c r="C707" s="343" t="s">
        <v>218</v>
      </c>
      <c r="D707" s="343" t="s">
        <v>3</v>
      </c>
      <c r="E707" s="343">
        <v>429433</v>
      </c>
      <c r="F707" s="343">
        <v>8</v>
      </c>
      <c r="G707" s="343">
        <v>24.5</v>
      </c>
      <c r="H707" s="343">
        <v>360</v>
      </c>
      <c r="I707" s="343">
        <v>8820</v>
      </c>
      <c r="L707" s="343">
        <v>25.5</v>
      </c>
      <c r="M707" s="355">
        <f t="shared" si="102"/>
        <v>1.0408163265306123</v>
      </c>
    </row>
    <row r="708" spans="1:18" x14ac:dyDescent="0.3">
      <c r="A708" s="343" t="s">
        <v>18</v>
      </c>
      <c r="B708" s="343" t="s">
        <v>18</v>
      </c>
      <c r="C708" s="343" t="s">
        <v>219</v>
      </c>
      <c r="D708" s="343" t="s">
        <v>3</v>
      </c>
      <c r="E708" s="343">
        <v>429433</v>
      </c>
      <c r="F708" s="343">
        <v>8</v>
      </c>
      <c r="G708" s="343">
        <v>37</v>
      </c>
      <c r="H708" s="343">
        <v>15</v>
      </c>
      <c r="I708" s="343">
        <v>555</v>
      </c>
      <c r="L708" s="343">
        <v>38.85</v>
      </c>
      <c r="M708" s="355">
        <f t="shared" si="102"/>
        <v>1.05</v>
      </c>
    </row>
    <row r="709" spans="1:18" x14ac:dyDescent="0.3">
      <c r="A709" s="343" t="s">
        <v>18</v>
      </c>
      <c r="B709" s="343" t="s">
        <v>18</v>
      </c>
      <c r="C709" s="343" t="s">
        <v>212</v>
      </c>
      <c r="D709" s="343" t="s">
        <v>3</v>
      </c>
      <c r="E709" s="343">
        <v>429433</v>
      </c>
      <c r="F709" s="343">
        <v>8</v>
      </c>
      <c r="G709" s="343">
        <v>26</v>
      </c>
      <c r="H709" s="343">
        <v>300</v>
      </c>
      <c r="I709" s="343">
        <v>7800</v>
      </c>
      <c r="L709" s="343">
        <v>26</v>
      </c>
      <c r="M709" s="355">
        <f t="shared" si="102"/>
        <v>1</v>
      </c>
    </row>
    <row r="710" spans="1:18" x14ac:dyDescent="0.3">
      <c r="A710" s="343" t="s">
        <v>18</v>
      </c>
      <c r="B710" s="343" t="s">
        <v>18</v>
      </c>
      <c r="C710" s="343" t="s">
        <v>213</v>
      </c>
      <c r="D710" s="343" t="s">
        <v>3</v>
      </c>
      <c r="E710" s="343">
        <v>429433</v>
      </c>
      <c r="F710" s="343">
        <v>8</v>
      </c>
      <c r="G710" s="343">
        <v>21.99</v>
      </c>
      <c r="H710" s="343">
        <v>100</v>
      </c>
      <c r="I710" s="343">
        <v>2199</v>
      </c>
      <c r="L710" s="343">
        <v>21.99</v>
      </c>
      <c r="M710" s="355">
        <f t="shared" si="102"/>
        <v>1</v>
      </c>
    </row>
    <row r="712" spans="1:18" x14ac:dyDescent="0.3">
      <c r="C712" s="16" t="s">
        <v>27</v>
      </c>
      <c r="D712" s="31"/>
      <c r="G712" s="12">
        <v>37.052293010654601</v>
      </c>
      <c r="H712" s="12">
        <v>6781</v>
      </c>
      <c r="I712" s="12">
        <v>251251.59890524886</v>
      </c>
      <c r="J712" s="12">
        <v>51.247722407105243</v>
      </c>
      <c r="L712" s="40">
        <v>37.93606574420388</v>
      </c>
      <c r="M712" s="356">
        <f>GEOMEAN(M713:M725)</f>
        <v>1.0238520388817811</v>
      </c>
      <c r="N712" s="356">
        <f>+M712*I712</f>
        <v>257244.46181144653</v>
      </c>
      <c r="O712" s="356">
        <f>+N712/I712*100</f>
        <v>102.38520388817811</v>
      </c>
      <c r="R712" s="12">
        <v>102.38520388817811</v>
      </c>
    </row>
    <row r="713" spans="1:18" x14ac:dyDescent="0.3">
      <c r="A713" s="343" t="s">
        <v>18</v>
      </c>
      <c r="B713" s="343" t="s">
        <v>18</v>
      </c>
      <c r="C713" s="343" t="s">
        <v>195</v>
      </c>
      <c r="D713" s="343" t="s">
        <v>3</v>
      </c>
      <c r="E713" s="343">
        <v>429433</v>
      </c>
      <c r="F713" s="343">
        <v>8</v>
      </c>
      <c r="G713" s="343">
        <v>35</v>
      </c>
      <c r="H713" s="343">
        <v>60</v>
      </c>
      <c r="I713" s="343">
        <v>2100</v>
      </c>
      <c r="L713" s="343">
        <v>38.5</v>
      </c>
      <c r="M713" s="355">
        <f t="shared" ref="M713:M725" si="103">+L713/G713</f>
        <v>1.1000000000000001</v>
      </c>
    </row>
    <row r="714" spans="1:18" x14ac:dyDescent="0.3">
      <c r="A714" s="343" t="s">
        <v>18</v>
      </c>
      <c r="B714" s="343" t="s">
        <v>18</v>
      </c>
      <c r="C714" s="343" t="s">
        <v>197</v>
      </c>
      <c r="D714" s="343" t="s">
        <v>3</v>
      </c>
      <c r="E714" s="343">
        <v>429433</v>
      </c>
      <c r="F714" s="343">
        <v>8</v>
      </c>
      <c r="G714" s="343">
        <v>29.6</v>
      </c>
      <c r="H714" s="343">
        <v>30</v>
      </c>
      <c r="I714" s="343">
        <v>888</v>
      </c>
      <c r="L714" s="343">
        <v>30.25</v>
      </c>
      <c r="M714" s="355">
        <f t="shared" si="103"/>
        <v>1.0219594594594594</v>
      </c>
    </row>
    <row r="715" spans="1:18" x14ac:dyDescent="0.3">
      <c r="A715" s="343" t="s">
        <v>18</v>
      </c>
      <c r="B715" s="343" t="s">
        <v>18</v>
      </c>
      <c r="C715" s="343" t="s">
        <v>200</v>
      </c>
      <c r="D715" s="343" t="s">
        <v>3</v>
      </c>
      <c r="E715" s="343">
        <v>429433</v>
      </c>
      <c r="F715" s="343">
        <v>8</v>
      </c>
      <c r="G715" s="343">
        <v>40</v>
      </c>
      <c r="H715" s="343">
        <v>110</v>
      </c>
      <c r="I715" s="343">
        <v>4400</v>
      </c>
      <c r="L715" s="343">
        <v>41.99</v>
      </c>
      <c r="M715" s="355">
        <f t="shared" si="103"/>
        <v>1.04975</v>
      </c>
    </row>
    <row r="716" spans="1:18" x14ac:dyDescent="0.3">
      <c r="A716" s="343" t="s">
        <v>18</v>
      </c>
      <c r="B716" s="343" t="s">
        <v>18</v>
      </c>
      <c r="C716" s="343" t="s">
        <v>201</v>
      </c>
      <c r="D716" s="343" t="s">
        <v>3</v>
      </c>
      <c r="E716" s="343">
        <v>429433</v>
      </c>
      <c r="F716" s="343">
        <v>8</v>
      </c>
      <c r="G716" s="343">
        <v>40</v>
      </c>
      <c r="H716" s="343">
        <v>200</v>
      </c>
      <c r="I716" s="343">
        <v>8000</v>
      </c>
      <c r="L716" s="343">
        <v>40.950000000000003</v>
      </c>
      <c r="M716" s="355">
        <f t="shared" si="103"/>
        <v>1.0237500000000002</v>
      </c>
    </row>
    <row r="717" spans="1:18" x14ac:dyDescent="0.3">
      <c r="A717" s="343" t="s">
        <v>18</v>
      </c>
      <c r="B717" s="343" t="s">
        <v>18</v>
      </c>
      <c r="C717" s="343" t="s">
        <v>205</v>
      </c>
      <c r="D717" s="343" t="s">
        <v>3</v>
      </c>
      <c r="E717" s="343">
        <v>429433</v>
      </c>
      <c r="F717" s="343">
        <v>8</v>
      </c>
      <c r="G717" s="343">
        <v>35.950000000000003</v>
      </c>
      <c r="H717" s="343">
        <v>673</v>
      </c>
      <c r="I717" s="343">
        <v>24194.350000000002</v>
      </c>
      <c r="L717" s="343">
        <v>40</v>
      </c>
      <c r="M717" s="355">
        <f t="shared" si="103"/>
        <v>1.1126564673157162</v>
      </c>
    </row>
    <row r="718" spans="1:18" x14ac:dyDescent="0.3">
      <c r="A718" s="343" t="s">
        <v>18</v>
      </c>
      <c r="B718" s="343" t="s">
        <v>18</v>
      </c>
      <c r="C718" s="343" t="s">
        <v>206</v>
      </c>
      <c r="D718" s="343" t="s">
        <v>3</v>
      </c>
      <c r="E718" s="343">
        <v>429433</v>
      </c>
      <c r="F718" s="343">
        <v>8</v>
      </c>
      <c r="G718" s="343">
        <v>38.5</v>
      </c>
      <c r="H718" s="343">
        <v>3850</v>
      </c>
      <c r="I718" s="343">
        <v>148225</v>
      </c>
      <c r="L718" s="343">
        <v>35</v>
      </c>
      <c r="M718" s="355">
        <f t="shared" si="103"/>
        <v>0.90909090909090906</v>
      </c>
    </row>
    <row r="719" spans="1:18" x14ac:dyDescent="0.3">
      <c r="A719" s="343" t="s">
        <v>18</v>
      </c>
      <c r="B719" s="343" t="s">
        <v>18</v>
      </c>
      <c r="C719" s="343" t="s">
        <v>207</v>
      </c>
      <c r="D719" s="343" t="s">
        <v>3</v>
      </c>
      <c r="E719" s="343">
        <v>429433</v>
      </c>
      <c r="F719" s="343">
        <v>8</v>
      </c>
      <c r="G719" s="343">
        <v>32</v>
      </c>
      <c r="H719" s="343">
        <v>324</v>
      </c>
      <c r="I719" s="343">
        <v>10368</v>
      </c>
      <c r="L719" s="343">
        <v>34.22</v>
      </c>
      <c r="M719" s="355">
        <f t="shared" si="103"/>
        <v>1.069375</v>
      </c>
    </row>
    <row r="720" spans="1:18" x14ac:dyDescent="0.3">
      <c r="A720" s="343" t="s">
        <v>18</v>
      </c>
      <c r="B720" s="343" t="s">
        <v>18</v>
      </c>
      <c r="C720" s="343" t="s">
        <v>208</v>
      </c>
      <c r="D720" s="343" t="s">
        <v>3</v>
      </c>
      <c r="E720" s="343">
        <v>429433</v>
      </c>
      <c r="F720" s="343">
        <v>8</v>
      </c>
      <c r="G720" s="343">
        <v>39.9</v>
      </c>
      <c r="H720" s="343">
        <v>100</v>
      </c>
      <c r="I720" s="343">
        <v>3990</v>
      </c>
      <c r="L720" s="343">
        <v>39.9</v>
      </c>
      <c r="M720" s="355">
        <f t="shared" si="103"/>
        <v>1</v>
      </c>
    </row>
    <row r="721" spans="1:18" x14ac:dyDescent="0.3">
      <c r="A721" s="343" t="s">
        <v>18</v>
      </c>
      <c r="B721" s="343" t="s">
        <v>18</v>
      </c>
      <c r="C721" s="343" t="s">
        <v>216</v>
      </c>
      <c r="D721" s="343" t="s">
        <v>3</v>
      </c>
      <c r="E721" s="343">
        <v>429433</v>
      </c>
      <c r="F721" s="343">
        <v>8</v>
      </c>
      <c r="G721" s="343">
        <v>38.950000000000003</v>
      </c>
      <c r="H721" s="343">
        <v>1290</v>
      </c>
      <c r="I721" s="343">
        <v>50245.500000000007</v>
      </c>
      <c r="L721" s="343">
        <v>39.950000000000003</v>
      </c>
      <c r="M721" s="355">
        <f t="shared" si="103"/>
        <v>1.0256739409499358</v>
      </c>
    </row>
    <row r="722" spans="1:18" x14ac:dyDescent="0.3">
      <c r="A722" s="343" t="s">
        <v>18</v>
      </c>
      <c r="B722" s="343" t="s">
        <v>18</v>
      </c>
      <c r="C722" s="343" t="s">
        <v>211</v>
      </c>
      <c r="D722" s="343" t="s">
        <v>3</v>
      </c>
      <c r="E722" s="343">
        <v>429433</v>
      </c>
      <c r="F722" s="343">
        <v>8</v>
      </c>
      <c r="G722" s="343">
        <v>37</v>
      </c>
      <c r="H722" s="343">
        <v>25</v>
      </c>
      <c r="I722" s="343">
        <v>925</v>
      </c>
      <c r="L722" s="343">
        <v>37</v>
      </c>
      <c r="M722" s="355">
        <f t="shared" si="103"/>
        <v>1</v>
      </c>
    </row>
    <row r="723" spans="1:18" x14ac:dyDescent="0.3">
      <c r="A723" s="343" t="s">
        <v>18</v>
      </c>
      <c r="B723" s="343" t="s">
        <v>18</v>
      </c>
      <c r="C723" s="343" t="s">
        <v>218</v>
      </c>
      <c r="D723" s="343" t="s">
        <v>3</v>
      </c>
      <c r="E723" s="343">
        <v>429433</v>
      </c>
      <c r="F723" s="343">
        <v>8</v>
      </c>
      <c r="G723" s="343">
        <v>38.950000000000003</v>
      </c>
      <c r="H723" s="343">
        <v>60</v>
      </c>
      <c r="I723" s="343">
        <v>2337</v>
      </c>
      <c r="L723" s="343">
        <v>39.950000000000003</v>
      </c>
      <c r="M723" s="355">
        <f t="shared" si="103"/>
        <v>1.0256739409499358</v>
      </c>
    </row>
    <row r="724" spans="1:18" x14ac:dyDescent="0.3">
      <c r="A724" s="343" t="s">
        <v>18</v>
      </c>
      <c r="B724" s="343" t="s">
        <v>18</v>
      </c>
      <c r="C724" s="343" t="s">
        <v>219</v>
      </c>
      <c r="D724" s="343" t="s">
        <v>3</v>
      </c>
      <c r="E724" s="343">
        <v>429433</v>
      </c>
      <c r="F724" s="343">
        <v>8</v>
      </c>
      <c r="G724" s="343">
        <v>42.5</v>
      </c>
      <c r="H724" s="343">
        <v>29</v>
      </c>
      <c r="I724" s="343">
        <v>1232.5</v>
      </c>
      <c r="L724" s="343">
        <v>42</v>
      </c>
      <c r="M724" s="355">
        <f t="shared" si="103"/>
        <v>0.9882352941176471</v>
      </c>
    </row>
    <row r="725" spans="1:18" x14ac:dyDescent="0.3">
      <c r="A725" s="343" t="s">
        <v>18</v>
      </c>
      <c r="B725" s="343" t="s">
        <v>18</v>
      </c>
      <c r="C725" s="343" t="s">
        <v>213</v>
      </c>
      <c r="D725" s="343" t="s">
        <v>3</v>
      </c>
      <c r="E725" s="343">
        <v>429433</v>
      </c>
      <c r="F725" s="343">
        <v>8</v>
      </c>
      <c r="G725" s="343">
        <v>35.5</v>
      </c>
      <c r="H725" s="343">
        <v>30</v>
      </c>
      <c r="I725" s="343">
        <v>1065</v>
      </c>
      <c r="L725" s="343">
        <v>35.5</v>
      </c>
      <c r="M725" s="355">
        <f t="shared" si="103"/>
        <v>1</v>
      </c>
    </row>
    <row r="727" spans="1:18" x14ac:dyDescent="0.3">
      <c r="C727" s="16" t="s">
        <v>56</v>
      </c>
      <c r="D727" s="31"/>
      <c r="G727" s="12">
        <v>33.017113045646177</v>
      </c>
      <c r="H727" s="12">
        <v>623</v>
      </c>
      <c r="I727" s="12">
        <v>20569.661427437568</v>
      </c>
      <c r="J727" s="12">
        <v>4.1955884198730908</v>
      </c>
      <c r="L727" s="40">
        <v>33.841308818347848</v>
      </c>
      <c r="M727" s="356">
        <f>GEOMEAN(M728:M744)</f>
        <v>1.013460497072094</v>
      </c>
      <c r="N727" s="356">
        <f>+M727*I727</f>
        <v>20846.539294855556</v>
      </c>
      <c r="O727" s="356">
        <f>+N727/I727*100</f>
        <v>101.3460497072094</v>
      </c>
      <c r="R727" s="12">
        <v>102.49626843983064</v>
      </c>
    </row>
    <row r="728" spans="1:18" x14ac:dyDescent="0.3">
      <c r="A728" s="343" t="s">
        <v>18</v>
      </c>
      <c r="B728" s="343" t="s">
        <v>18</v>
      </c>
      <c r="C728" s="343" t="s">
        <v>195</v>
      </c>
      <c r="D728" s="343" t="s">
        <v>3</v>
      </c>
      <c r="E728" s="343">
        <v>429433</v>
      </c>
      <c r="F728" s="343">
        <v>70</v>
      </c>
      <c r="G728" s="343">
        <v>40</v>
      </c>
      <c r="H728" s="343">
        <v>2</v>
      </c>
      <c r="I728" s="343">
        <v>80</v>
      </c>
      <c r="L728" s="343">
        <v>38.35</v>
      </c>
      <c r="M728" s="355">
        <f t="shared" ref="M728:M744" si="104">+L728/G728</f>
        <v>0.95874999999999999</v>
      </c>
    </row>
    <row r="729" spans="1:18" x14ac:dyDescent="0.3">
      <c r="A729" s="343" t="s">
        <v>18</v>
      </c>
      <c r="B729" s="343" t="s">
        <v>18</v>
      </c>
      <c r="C729" s="343" t="s">
        <v>197</v>
      </c>
      <c r="D729" s="343" t="s">
        <v>3</v>
      </c>
      <c r="E729" s="343">
        <v>429433</v>
      </c>
      <c r="F729" s="343">
        <v>70</v>
      </c>
      <c r="G729" s="343">
        <v>28.05</v>
      </c>
      <c r="H729" s="343">
        <v>8</v>
      </c>
      <c r="I729" s="343">
        <v>224.4</v>
      </c>
      <c r="L729" s="343">
        <v>28.05</v>
      </c>
      <c r="M729" s="355">
        <f t="shared" si="104"/>
        <v>1</v>
      </c>
    </row>
    <row r="730" spans="1:18" x14ac:dyDescent="0.3">
      <c r="A730" s="343" t="s">
        <v>18</v>
      </c>
      <c r="B730" s="343" t="s">
        <v>18</v>
      </c>
      <c r="C730" s="343" t="s">
        <v>214</v>
      </c>
      <c r="D730" s="343" t="s">
        <v>3</v>
      </c>
      <c r="E730" s="343">
        <v>429433</v>
      </c>
      <c r="F730" s="343">
        <v>70</v>
      </c>
      <c r="G730" s="343">
        <v>36</v>
      </c>
      <c r="H730" s="343">
        <v>15</v>
      </c>
      <c r="I730" s="343">
        <v>540</v>
      </c>
      <c r="L730" s="343">
        <v>36</v>
      </c>
      <c r="M730" s="355">
        <f t="shared" si="104"/>
        <v>1</v>
      </c>
    </row>
    <row r="731" spans="1:18" x14ac:dyDescent="0.3">
      <c r="A731" s="343" t="s">
        <v>18</v>
      </c>
      <c r="B731" s="343" t="s">
        <v>18</v>
      </c>
      <c r="C731" s="343" t="s">
        <v>200</v>
      </c>
      <c r="D731" s="343" t="s">
        <v>3</v>
      </c>
      <c r="E731" s="343">
        <v>429433</v>
      </c>
      <c r="F731" s="343">
        <v>70</v>
      </c>
      <c r="G731" s="343">
        <v>42</v>
      </c>
      <c r="H731" s="343">
        <v>7</v>
      </c>
      <c r="I731" s="343">
        <v>294</v>
      </c>
      <c r="L731" s="343">
        <v>42</v>
      </c>
      <c r="M731" s="355">
        <f t="shared" si="104"/>
        <v>1</v>
      </c>
    </row>
    <row r="732" spans="1:18" x14ac:dyDescent="0.3">
      <c r="A732" s="343" t="s">
        <v>18</v>
      </c>
      <c r="B732" s="343" t="s">
        <v>18</v>
      </c>
      <c r="C732" s="343" t="s">
        <v>201</v>
      </c>
      <c r="D732" s="343" t="s">
        <v>3</v>
      </c>
      <c r="E732" s="343">
        <v>429433</v>
      </c>
      <c r="F732" s="343">
        <v>70</v>
      </c>
      <c r="G732" s="343">
        <v>31</v>
      </c>
      <c r="H732" s="343">
        <v>9</v>
      </c>
      <c r="I732" s="343">
        <v>279</v>
      </c>
      <c r="L732" s="343">
        <v>31.95</v>
      </c>
      <c r="M732" s="355">
        <f t="shared" si="104"/>
        <v>1.0306451612903225</v>
      </c>
    </row>
    <row r="733" spans="1:18" x14ac:dyDescent="0.3">
      <c r="A733" s="343" t="s">
        <v>18</v>
      </c>
      <c r="B733" s="343" t="s">
        <v>18</v>
      </c>
      <c r="C733" s="343" t="s">
        <v>202</v>
      </c>
      <c r="D733" s="343" t="s">
        <v>3</v>
      </c>
      <c r="E733" s="343">
        <v>429433</v>
      </c>
      <c r="F733" s="343">
        <v>70</v>
      </c>
      <c r="G733" s="343">
        <v>24.5</v>
      </c>
      <c r="H733" s="343">
        <v>150</v>
      </c>
      <c r="I733" s="343">
        <v>3675</v>
      </c>
      <c r="L733" s="343">
        <v>25.56</v>
      </c>
      <c r="M733" s="355">
        <f t="shared" si="104"/>
        <v>1.0432653061224488</v>
      </c>
    </row>
    <row r="734" spans="1:18" x14ac:dyDescent="0.3">
      <c r="A734" s="343" t="s">
        <v>18</v>
      </c>
      <c r="B734" s="343" t="s">
        <v>18</v>
      </c>
      <c r="C734" s="343" t="s">
        <v>223</v>
      </c>
      <c r="D734" s="343" t="s">
        <v>3</v>
      </c>
      <c r="E734" s="343">
        <v>429433</v>
      </c>
      <c r="F734" s="343">
        <v>70</v>
      </c>
      <c r="G734" s="343">
        <v>47</v>
      </c>
      <c r="H734" s="343">
        <v>5</v>
      </c>
      <c r="I734" s="343">
        <v>235</v>
      </c>
      <c r="L734" s="343">
        <v>47</v>
      </c>
      <c r="M734" s="355">
        <f t="shared" si="104"/>
        <v>1</v>
      </c>
    </row>
    <row r="735" spans="1:18" x14ac:dyDescent="0.3">
      <c r="A735" s="343" t="s">
        <v>18</v>
      </c>
      <c r="B735" s="343" t="s">
        <v>18</v>
      </c>
      <c r="C735" s="343" t="s">
        <v>205</v>
      </c>
      <c r="D735" s="343" t="s">
        <v>3</v>
      </c>
      <c r="E735" s="343">
        <v>429433</v>
      </c>
      <c r="F735" s="343">
        <v>70</v>
      </c>
      <c r="G735" s="343">
        <v>22.95</v>
      </c>
      <c r="H735" s="343">
        <v>15</v>
      </c>
      <c r="I735" s="343">
        <v>344.25</v>
      </c>
      <c r="L735" s="343">
        <v>22.45</v>
      </c>
      <c r="M735" s="355">
        <f t="shared" si="104"/>
        <v>0.97821350762527237</v>
      </c>
    </row>
    <row r="736" spans="1:18" x14ac:dyDescent="0.3">
      <c r="A736" s="343" t="s">
        <v>18</v>
      </c>
      <c r="B736" s="343" t="s">
        <v>18</v>
      </c>
      <c r="C736" s="343" t="s">
        <v>206</v>
      </c>
      <c r="D736" s="343" t="s">
        <v>3</v>
      </c>
      <c r="E736" s="343">
        <v>429433</v>
      </c>
      <c r="F736" s="343">
        <v>70</v>
      </c>
      <c r="G736" s="343">
        <v>50</v>
      </c>
      <c r="H736" s="343">
        <v>250</v>
      </c>
      <c r="I736" s="343">
        <v>12500</v>
      </c>
      <c r="L736" s="343">
        <v>56.95</v>
      </c>
      <c r="M736" s="355">
        <f t="shared" si="104"/>
        <v>1.139</v>
      </c>
    </row>
    <row r="737" spans="1:18" x14ac:dyDescent="0.3">
      <c r="A737" s="343" t="s">
        <v>18</v>
      </c>
      <c r="B737" s="343" t="s">
        <v>18</v>
      </c>
      <c r="C737" s="343" t="s">
        <v>207</v>
      </c>
      <c r="D737" s="343" t="s">
        <v>3</v>
      </c>
      <c r="E737" s="343">
        <v>429433</v>
      </c>
      <c r="F737" s="343">
        <v>70</v>
      </c>
      <c r="G737" s="343">
        <v>24</v>
      </c>
      <c r="H737" s="343">
        <v>50</v>
      </c>
      <c r="I737" s="343">
        <v>1200</v>
      </c>
      <c r="L737" s="343">
        <v>28.05</v>
      </c>
      <c r="M737" s="355">
        <f t="shared" si="104"/>
        <v>1.16875</v>
      </c>
    </row>
    <row r="738" spans="1:18" x14ac:dyDescent="0.3">
      <c r="A738" s="343" t="s">
        <v>18</v>
      </c>
      <c r="B738" s="343" t="s">
        <v>18</v>
      </c>
      <c r="C738" s="343" t="s">
        <v>215</v>
      </c>
      <c r="D738" s="343" t="s">
        <v>3</v>
      </c>
      <c r="E738" s="343">
        <v>429433</v>
      </c>
      <c r="F738" s="343">
        <v>70</v>
      </c>
      <c r="G738" s="343">
        <v>28</v>
      </c>
      <c r="H738" s="343">
        <v>24</v>
      </c>
      <c r="I738" s="343">
        <v>672</v>
      </c>
      <c r="L738" s="343">
        <v>24</v>
      </c>
      <c r="M738" s="355">
        <f t="shared" si="104"/>
        <v>0.8571428571428571</v>
      </c>
    </row>
    <row r="739" spans="1:18" x14ac:dyDescent="0.3">
      <c r="A739" s="343" t="s">
        <v>18</v>
      </c>
      <c r="B739" s="343" t="s">
        <v>18</v>
      </c>
      <c r="C739" s="343" t="s">
        <v>216</v>
      </c>
      <c r="D739" s="343" t="s">
        <v>3</v>
      </c>
      <c r="E739" s="343">
        <v>429433</v>
      </c>
      <c r="F739" s="343">
        <v>70</v>
      </c>
      <c r="G739" s="343">
        <v>44.95</v>
      </c>
      <c r="H739" s="343">
        <v>4</v>
      </c>
      <c r="I739" s="343">
        <v>179.8</v>
      </c>
      <c r="L739" s="343">
        <v>44.95</v>
      </c>
      <c r="M739" s="355">
        <f t="shared" si="104"/>
        <v>1</v>
      </c>
    </row>
    <row r="740" spans="1:18" x14ac:dyDescent="0.3">
      <c r="A740" s="343" t="s">
        <v>18</v>
      </c>
      <c r="B740" s="343" t="s">
        <v>18</v>
      </c>
      <c r="C740" s="343" t="s">
        <v>210</v>
      </c>
      <c r="D740" s="343" t="s">
        <v>3</v>
      </c>
      <c r="E740" s="343">
        <v>429433</v>
      </c>
      <c r="F740" s="343">
        <v>70</v>
      </c>
      <c r="G740" s="343">
        <v>41</v>
      </c>
      <c r="H740" s="343">
        <v>60</v>
      </c>
      <c r="I740" s="343">
        <v>2460</v>
      </c>
      <c r="L740" s="343">
        <v>41</v>
      </c>
      <c r="M740" s="355">
        <f t="shared" si="104"/>
        <v>1</v>
      </c>
    </row>
    <row r="741" spans="1:18" x14ac:dyDescent="0.3">
      <c r="A741" s="343" t="s">
        <v>18</v>
      </c>
      <c r="B741" s="343" t="s">
        <v>18</v>
      </c>
      <c r="C741" s="343" t="s">
        <v>217</v>
      </c>
      <c r="D741" s="343" t="s">
        <v>3</v>
      </c>
      <c r="E741" s="343">
        <v>429433</v>
      </c>
      <c r="F741" s="343">
        <v>70</v>
      </c>
      <c r="G741" s="343">
        <v>25</v>
      </c>
      <c r="H741" s="343">
        <v>3</v>
      </c>
      <c r="I741" s="343">
        <v>75</v>
      </c>
      <c r="L741" s="343">
        <v>25</v>
      </c>
      <c r="M741" s="355">
        <f t="shared" si="104"/>
        <v>1</v>
      </c>
    </row>
    <row r="742" spans="1:18" x14ac:dyDescent="0.3">
      <c r="A742" s="343" t="s">
        <v>18</v>
      </c>
      <c r="B742" s="343" t="s">
        <v>18</v>
      </c>
      <c r="C742" s="343" t="s">
        <v>211</v>
      </c>
      <c r="D742" s="343" t="s">
        <v>3</v>
      </c>
      <c r="E742" s="343">
        <v>429433</v>
      </c>
      <c r="F742" s="343">
        <v>70</v>
      </c>
      <c r="G742" s="343">
        <v>36</v>
      </c>
      <c r="H742" s="343">
        <v>10</v>
      </c>
      <c r="I742" s="343">
        <v>360</v>
      </c>
      <c r="L742" s="343">
        <v>36</v>
      </c>
      <c r="M742" s="355">
        <f t="shared" si="104"/>
        <v>1</v>
      </c>
    </row>
    <row r="743" spans="1:18" x14ac:dyDescent="0.3">
      <c r="A743" s="343" t="s">
        <v>18</v>
      </c>
      <c r="B743" s="343" t="s">
        <v>18</v>
      </c>
      <c r="C743" s="343" t="s">
        <v>219</v>
      </c>
      <c r="D743" s="343" t="s">
        <v>3</v>
      </c>
      <c r="E743" s="343">
        <v>429433</v>
      </c>
      <c r="F743" s="343">
        <v>70</v>
      </c>
      <c r="G743" s="343">
        <v>25.75</v>
      </c>
      <c r="H743" s="343">
        <v>11</v>
      </c>
      <c r="I743" s="343">
        <v>283.25</v>
      </c>
      <c r="L743" s="343">
        <v>28.09</v>
      </c>
      <c r="M743" s="355">
        <f t="shared" si="104"/>
        <v>1.0908737864077669</v>
      </c>
    </row>
    <row r="744" spans="1:18" x14ac:dyDescent="0.3">
      <c r="A744" s="343" t="s">
        <v>18</v>
      </c>
      <c r="B744" s="343" t="s">
        <v>18</v>
      </c>
      <c r="C744" s="343" t="s">
        <v>213</v>
      </c>
      <c r="D744" s="343" t="s">
        <v>3</v>
      </c>
      <c r="E744" s="343">
        <v>429433</v>
      </c>
      <c r="F744" s="343">
        <v>70</v>
      </c>
      <c r="G744" s="343">
        <v>40</v>
      </c>
      <c r="H744" s="343">
        <v>10</v>
      </c>
      <c r="I744" s="343">
        <v>400</v>
      </c>
      <c r="L744" s="343">
        <v>40</v>
      </c>
      <c r="M744" s="355">
        <f t="shared" si="104"/>
        <v>1</v>
      </c>
    </row>
    <row r="746" spans="1:18" x14ac:dyDescent="0.3">
      <c r="C746" s="41" t="s">
        <v>29</v>
      </c>
      <c r="D746" s="31"/>
      <c r="G746" s="22">
        <v>3.0755010718680973</v>
      </c>
      <c r="H746" s="22">
        <v>645764</v>
      </c>
      <c r="I746" s="22">
        <v>28996133.611675747</v>
      </c>
      <c r="J746" s="22">
        <v>100</v>
      </c>
      <c r="K746" s="44"/>
      <c r="L746" s="22">
        <v>3.1519533778103388</v>
      </c>
      <c r="M746" s="356"/>
      <c r="N746" s="356"/>
      <c r="O746" s="356"/>
      <c r="P746" s="44"/>
      <c r="Q746" s="44"/>
      <c r="R746" s="22">
        <v>10520.564746965845</v>
      </c>
    </row>
    <row r="748" spans="1:18" x14ac:dyDescent="0.3">
      <c r="C748" s="16" t="s">
        <v>31</v>
      </c>
      <c r="D748" s="31"/>
      <c r="G748" s="12">
        <v>1.6739331157610409</v>
      </c>
      <c r="H748" s="12">
        <v>19092</v>
      </c>
      <c r="I748" s="12">
        <v>31958.731046109791</v>
      </c>
      <c r="J748" s="12">
        <v>0.11021721541951066</v>
      </c>
      <c r="L748" s="40">
        <v>1.7449033462570842</v>
      </c>
      <c r="M748" s="356">
        <f>GEOMEAN(M749:M769)</f>
        <v>1.042397291640758</v>
      </c>
      <c r="N748" s="356">
        <f>+M748*I748</f>
        <v>33313.694686740258</v>
      </c>
      <c r="O748" s="356">
        <f>+N748/I748*100</f>
        <v>104.2397291640758</v>
      </c>
      <c r="R748" s="12">
        <v>104.23972916407578</v>
      </c>
    </row>
    <row r="749" spans="1:18" x14ac:dyDescent="0.3">
      <c r="A749" s="343" t="s">
        <v>18</v>
      </c>
      <c r="B749" s="343" t="s">
        <v>18</v>
      </c>
      <c r="C749" s="343" t="s">
        <v>195</v>
      </c>
      <c r="D749" s="343" t="s">
        <v>3</v>
      </c>
      <c r="E749" s="343">
        <v>429442</v>
      </c>
      <c r="F749" s="343">
        <v>16</v>
      </c>
      <c r="G749" s="343">
        <v>2.4</v>
      </c>
      <c r="H749" s="343">
        <v>60</v>
      </c>
      <c r="I749" s="343">
        <v>144</v>
      </c>
      <c r="L749" s="343">
        <v>2.4</v>
      </c>
      <c r="M749" s="355">
        <f t="shared" ref="M749:M769" si="105">+L749/G749</f>
        <v>1</v>
      </c>
    </row>
    <row r="750" spans="1:18" x14ac:dyDescent="0.3">
      <c r="A750" s="343" t="s">
        <v>18</v>
      </c>
      <c r="B750" s="343" t="s">
        <v>18</v>
      </c>
      <c r="C750" s="343" t="s">
        <v>197</v>
      </c>
      <c r="D750" s="343" t="s">
        <v>3</v>
      </c>
      <c r="E750" s="343">
        <v>429442</v>
      </c>
      <c r="F750" s="343">
        <v>16</v>
      </c>
      <c r="G750" s="343">
        <v>1.7</v>
      </c>
      <c r="H750" s="343">
        <v>300</v>
      </c>
      <c r="I750" s="343">
        <v>510</v>
      </c>
      <c r="L750" s="343">
        <v>1.7</v>
      </c>
      <c r="M750" s="355">
        <f t="shared" si="105"/>
        <v>1</v>
      </c>
    </row>
    <row r="751" spans="1:18" x14ac:dyDescent="0.3">
      <c r="A751" s="343" t="s">
        <v>18</v>
      </c>
      <c r="B751" s="343" t="s">
        <v>18</v>
      </c>
      <c r="C751" s="343" t="s">
        <v>198</v>
      </c>
      <c r="D751" s="343" t="s">
        <v>3</v>
      </c>
      <c r="E751" s="343">
        <v>429442</v>
      </c>
      <c r="F751" s="343">
        <v>16</v>
      </c>
      <c r="G751" s="343">
        <v>1.78</v>
      </c>
      <c r="H751" s="343">
        <v>50</v>
      </c>
      <c r="I751" s="343">
        <v>89</v>
      </c>
      <c r="L751" s="343">
        <v>1.78</v>
      </c>
      <c r="M751" s="355">
        <f t="shared" si="105"/>
        <v>1</v>
      </c>
    </row>
    <row r="752" spans="1:18" x14ac:dyDescent="0.3">
      <c r="A752" s="343" t="s">
        <v>18</v>
      </c>
      <c r="B752" s="343" t="s">
        <v>18</v>
      </c>
      <c r="C752" s="343" t="s">
        <v>214</v>
      </c>
      <c r="D752" s="343" t="s">
        <v>3</v>
      </c>
      <c r="E752" s="343">
        <v>429442</v>
      </c>
      <c r="F752" s="343">
        <v>16</v>
      </c>
      <c r="G752" s="343">
        <v>1.8</v>
      </c>
      <c r="H752" s="343">
        <v>400</v>
      </c>
      <c r="I752" s="343">
        <v>720</v>
      </c>
      <c r="L752" s="343">
        <v>1.8</v>
      </c>
      <c r="M752" s="355">
        <f t="shared" si="105"/>
        <v>1</v>
      </c>
    </row>
    <row r="753" spans="1:13" x14ac:dyDescent="0.3">
      <c r="A753" s="343" t="s">
        <v>18</v>
      </c>
      <c r="B753" s="343" t="s">
        <v>18</v>
      </c>
      <c r="C753" s="343" t="s">
        <v>200</v>
      </c>
      <c r="D753" s="343" t="s">
        <v>3</v>
      </c>
      <c r="E753" s="343">
        <v>429442</v>
      </c>
      <c r="F753" s="343">
        <v>16</v>
      </c>
      <c r="G753" s="343">
        <v>2.06</v>
      </c>
      <c r="H753" s="343">
        <v>50</v>
      </c>
      <c r="I753" s="343">
        <v>103</v>
      </c>
      <c r="L753" s="343">
        <v>2.46</v>
      </c>
      <c r="M753" s="355">
        <f t="shared" si="105"/>
        <v>1.1941747572815533</v>
      </c>
    </row>
    <row r="754" spans="1:13" x14ac:dyDescent="0.3">
      <c r="A754" s="343" t="s">
        <v>18</v>
      </c>
      <c r="B754" s="343" t="s">
        <v>18</v>
      </c>
      <c r="C754" s="343" t="s">
        <v>201</v>
      </c>
      <c r="D754" s="343" t="s">
        <v>3</v>
      </c>
      <c r="E754" s="343">
        <v>429442</v>
      </c>
      <c r="F754" s="343">
        <v>16</v>
      </c>
      <c r="G754" s="343">
        <v>2</v>
      </c>
      <c r="H754" s="343">
        <v>4500</v>
      </c>
      <c r="I754" s="343">
        <v>9000</v>
      </c>
      <c r="L754" s="343">
        <v>2</v>
      </c>
      <c r="M754" s="355">
        <f t="shared" si="105"/>
        <v>1</v>
      </c>
    </row>
    <row r="755" spans="1:13" x14ac:dyDescent="0.3">
      <c r="A755" s="343" t="s">
        <v>18</v>
      </c>
      <c r="B755" s="343" t="s">
        <v>18</v>
      </c>
      <c r="C755" s="343" t="s">
        <v>202</v>
      </c>
      <c r="D755" s="343" t="s">
        <v>3</v>
      </c>
      <c r="E755" s="343">
        <v>429442</v>
      </c>
      <c r="F755" s="343">
        <v>16</v>
      </c>
      <c r="G755" s="343">
        <v>2.2400000000000002</v>
      </c>
      <c r="H755" s="343">
        <v>180</v>
      </c>
      <c r="I755" s="343">
        <v>403.20000000000005</v>
      </c>
      <c r="L755" s="343">
        <v>2.2400000000000002</v>
      </c>
      <c r="M755" s="355">
        <f t="shared" si="105"/>
        <v>1</v>
      </c>
    </row>
    <row r="756" spans="1:13" x14ac:dyDescent="0.3">
      <c r="A756" s="343" t="s">
        <v>18</v>
      </c>
      <c r="B756" s="343" t="s">
        <v>18</v>
      </c>
      <c r="C756" s="343" t="s">
        <v>223</v>
      </c>
      <c r="D756" s="343" t="s">
        <v>3</v>
      </c>
      <c r="E756" s="343">
        <v>429442</v>
      </c>
      <c r="F756" s="343">
        <v>16</v>
      </c>
      <c r="G756" s="343">
        <v>2</v>
      </c>
      <c r="H756" s="343">
        <v>60</v>
      </c>
      <c r="I756" s="343">
        <v>120</v>
      </c>
      <c r="L756" s="343">
        <v>1.25</v>
      </c>
      <c r="M756" s="355">
        <f t="shared" si="105"/>
        <v>0.625</v>
      </c>
    </row>
    <row r="757" spans="1:13" x14ac:dyDescent="0.3">
      <c r="A757" s="343" t="s">
        <v>18</v>
      </c>
      <c r="B757" s="343" t="s">
        <v>18</v>
      </c>
      <c r="C757" s="343" t="s">
        <v>205</v>
      </c>
      <c r="D757" s="343" t="s">
        <v>3</v>
      </c>
      <c r="E757" s="343">
        <v>429442</v>
      </c>
      <c r="F757" s="343">
        <v>16</v>
      </c>
      <c r="G757" s="343">
        <v>1.8</v>
      </c>
      <c r="H757" s="343">
        <v>3450</v>
      </c>
      <c r="I757" s="343">
        <v>6210</v>
      </c>
      <c r="L757" s="343">
        <v>1.8</v>
      </c>
      <c r="M757" s="355">
        <f t="shared" si="105"/>
        <v>1</v>
      </c>
    </row>
    <row r="758" spans="1:13" x14ac:dyDescent="0.3">
      <c r="A758" s="343" t="s">
        <v>18</v>
      </c>
      <c r="B758" s="343" t="s">
        <v>18</v>
      </c>
      <c r="C758" s="343" t="s">
        <v>206</v>
      </c>
      <c r="D758" s="343" t="s">
        <v>3</v>
      </c>
      <c r="E758" s="343">
        <v>429442</v>
      </c>
      <c r="F758" s="343">
        <v>16</v>
      </c>
      <c r="G758" s="343">
        <v>1.9</v>
      </c>
      <c r="H758" s="343">
        <v>256</v>
      </c>
      <c r="I758" s="343">
        <v>486.4</v>
      </c>
      <c r="L758" s="343">
        <v>2.7</v>
      </c>
      <c r="M758" s="355">
        <f t="shared" si="105"/>
        <v>1.4210526315789476</v>
      </c>
    </row>
    <row r="759" spans="1:13" x14ac:dyDescent="0.3">
      <c r="A759" s="343" t="s">
        <v>18</v>
      </c>
      <c r="B759" s="343" t="s">
        <v>18</v>
      </c>
      <c r="C759" s="343" t="s">
        <v>207</v>
      </c>
      <c r="D759" s="343" t="s">
        <v>3</v>
      </c>
      <c r="E759" s="343">
        <v>429442</v>
      </c>
      <c r="F759" s="343">
        <v>16</v>
      </c>
      <c r="G759" s="343">
        <v>1.85</v>
      </c>
      <c r="H759" s="343">
        <v>2800</v>
      </c>
      <c r="I759" s="343">
        <v>5180</v>
      </c>
      <c r="L759" s="343">
        <v>1.89</v>
      </c>
      <c r="M759" s="355">
        <f t="shared" si="105"/>
        <v>1.0216216216216216</v>
      </c>
    </row>
    <row r="760" spans="1:13" x14ac:dyDescent="0.3">
      <c r="A760" s="343" t="s">
        <v>18</v>
      </c>
      <c r="B760" s="343" t="s">
        <v>18</v>
      </c>
      <c r="C760" s="343" t="s">
        <v>208</v>
      </c>
      <c r="D760" s="343" t="s">
        <v>3</v>
      </c>
      <c r="E760" s="343">
        <v>429442</v>
      </c>
      <c r="F760" s="343">
        <v>16</v>
      </c>
      <c r="G760" s="343">
        <v>0.95</v>
      </c>
      <c r="H760" s="343">
        <v>1000</v>
      </c>
      <c r="I760" s="343">
        <v>950</v>
      </c>
      <c r="L760" s="343">
        <v>1.3</v>
      </c>
      <c r="M760" s="355">
        <f t="shared" si="105"/>
        <v>1.368421052631579</v>
      </c>
    </row>
    <row r="761" spans="1:13" x14ac:dyDescent="0.3">
      <c r="A761" s="343" t="s">
        <v>18</v>
      </c>
      <c r="B761" s="343" t="s">
        <v>18</v>
      </c>
      <c r="C761" s="343" t="s">
        <v>209</v>
      </c>
      <c r="D761" s="343" t="s">
        <v>3</v>
      </c>
      <c r="E761" s="343">
        <v>429442</v>
      </c>
      <c r="F761" s="343">
        <v>16</v>
      </c>
      <c r="G761" s="343">
        <v>2</v>
      </c>
      <c r="H761" s="343">
        <v>180</v>
      </c>
      <c r="I761" s="343">
        <v>360</v>
      </c>
      <c r="L761" s="343">
        <v>2.2999999999999998</v>
      </c>
      <c r="M761" s="355">
        <f t="shared" si="105"/>
        <v>1.1499999999999999</v>
      </c>
    </row>
    <row r="762" spans="1:13" x14ac:dyDescent="0.3">
      <c r="A762" s="343" t="s">
        <v>18</v>
      </c>
      <c r="B762" s="343" t="s">
        <v>18</v>
      </c>
      <c r="C762" s="343" t="s">
        <v>215</v>
      </c>
      <c r="D762" s="343" t="s">
        <v>3</v>
      </c>
      <c r="E762" s="343">
        <v>429442</v>
      </c>
      <c r="F762" s="343">
        <v>16</v>
      </c>
      <c r="G762" s="343">
        <v>2</v>
      </c>
      <c r="H762" s="343">
        <v>200</v>
      </c>
      <c r="I762" s="343">
        <v>400</v>
      </c>
      <c r="L762" s="343">
        <v>2</v>
      </c>
      <c r="M762" s="355">
        <f t="shared" si="105"/>
        <v>1</v>
      </c>
    </row>
    <row r="763" spans="1:13" x14ac:dyDescent="0.3">
      <c r="A763" s="343" t="s">
        <v>18</v>
      </c>
      <c r="B763" s="343" t="s">
        <v>18</v>
      </c>
      <c r="C763" s="343" t="s">
        <v>216</v>
      </c>
      <c r="D763" s="343" t="s">
        <v>3</v>
      </c>
      <c r="E763" s="343">
        <v>429442</v>
      </c>
      <c r="F763" s="343">
        <v>16</v>
      </c>
      <c r="G763" s="343">
        <v>1.1000000000000001</v>
      </c>
      <c r="H763" s="343">
        <v>2000</v>
      </c>
      <c r="I763" s="343">
        <v>2200</v>
      </c>
      <c r="L763" s="343">
        <v>1.1000000000000001</v>
      </c>
      <c r="M763" s="355">
        <f t="shared" si="105"/>
        <v>1</v>
      </c>
    </row>
    <row r="764" spans="1:13" x14ac:dyDescent="0.3">
      <c r="A764" s="343" t="s">
        <v>18</v>
      </c>
      <c r="B764" s="343" t="s">
        <v>18</v>
      </c>
      <c r="C764" s="343" t="s">
        <v>210</v>
      </c>
      <c r="D764" s="343" t="s">
        <v>3</v>
      </c>
      <c r="E764" s="343">
        <v>429442</v>
      </c>
      <c r="F764" s="343">
        <v>16</v>
      </c>
      <c r="G764" s="343">
        <v>1.9</v>
      </c>
      <c r="H764" s="343">
        <v>2400</v>
      </c>
      <c r="I764" s="343">
        <v>4560</v>
      </c>
      <c r="L764" s="343">
        <v>1.9</v>
      </c>
      <c r="M764" s="355">
        <f t="shared" si="105"/>
        <v>1</v>
      </c>
    </row>
    <row r="765" spans="1:13" x14ac:dyDescent="0.3">
      <c r="A765" s="343" t="s">
        <v>18</v>
      </c>
      <c r="B765" s="343" t="s">
        <v>18</v>
      </c>
      <c r="C765" s="343" t="s">
        <v>211</v>
      </c>
      <c r="D765" s="343" t="s">
        <v>3</v>
      </c>
      <c r="E765" s="343">
        <v>429442</v>
      </c>
      <c r="F765" s="343">
        <v>16</v>
      </c>
      <c r="G765" s="343">
        <v>1</v>
      </c>
      <c r="H765" s="343">
        <v>60</v>
      </c>
      <c r="I765" s="343">
        <v>60</v>
      </c>
      <c r="L765" s="343">
        <v>1.25</v>
      </c>
      <c r="M765" s="355">
        <f t="shared" si="105"/>
        <v>1.25</v>
      </c>
    </row>
    <row r="766" spans="1:13" x14ac:dyDescent="0.3">
      <c r="A766" s="343" t="s">
        <v>18</v>
      </c>
      <c r="B766" s="343" t="s">
        <v>18</v>
      </c>
      <c r="C766" s="343" t="s">
        <v>218</v>
      </c>
      <c r="D766" s="343" t="s">
        <v>3</v>
      </c>
      <c r="E766" s="343">
        <v>429442</v>
      </c>
      <c r="F766" s="343">
        <v>16</v>
      </c>
      <c r="G766" s="343">
        <v>1.07</v>
      </c>
      <c r="H766" s="343">
        <v>120</v>
      </c>
      <c r="I766" s="343">
        <v>128.4</v>
      </c>
      <c r="L766" s="343">
        <v>1.07</v>
      </c>
      <c r="M766" s="355">
        <f t="shared" si="105"/>
        <v>1</v>
      </c>
    </row>
    <row r="767" spans="1:13" x14ac:dyDescent="0.3">
      <c r="A767" s="343" t="s">
        <v>18</v>
      </c>
      <c r="B767" s="343" t="s">
        <v>18</v>
      </c>
      <c r="C767" s="343" t="s">
        <v>219</v>
      </c>
      <c r="D767" s="343" t="s">
        <v>3</v>
      </c>
      <c r="E767" s="343">
        <v>429442</v>
      </c>
      <c r="F767" s="343">
        <v>16</v>
      </c>
      <c r="G767" s="343">
        <v>2.5</v>
      </c>
      <c r="H767" s="343">
        <v>276</v>
      </c>
      <c r="I767" s="343">
        <v>690</v>
      </c>
      <c r="L767" s="343">
        <v>2.7</v>
      </c>
      <c r="M767" s="355">
        <f t="shared" si="105"/>
        <v>1.08</v>
      </c>
    </row>
    <row r="768" spans="1:13" x14ac:dyDescent="0.3">
      <c r="A768" s="343" t="s">
        <v>18</v>
      </c>
      <c r="B768" s="343" t="s">
        <v>18</v>
      </c>
      <c r="C768" s="343" t="s">
        <v>212</v>
      </c>
      <c r="D768" s="343" t="s">
        <v>3</v>
      </c>
      <c r="E768" s="343">
        <v>429442</v>
      </c>
      <c r="F768" s="343">
        <v>16</v>
      </c>
      <c r="G768" s="343">
        <v>1.54</v>
      </c>
      <c r="H768" s="343">
        <v>600</v>
      </c>
      <c r="I768" s="343">
        <v>924</v>
      </c>
      <c r="L768" s="343">
        <v>1.6</v>
      </c>
      <c r="M768" s="355">
        <f t="shared" si="105"/>
        <v>1.0389610389610391</v>
      </c>
    </row>
    <row r="769" spans="1:18" x14ac:dyDescent="0.3">
      <c r="A769" s="343" t="s">
        <v>18</v>
      </c>
      <c r="B769" s="343" t="s">
        <v>18</v>
      </c>
      <c r="C769" s="343" t="s">
        <v>213</v>
      </c>
      <c r="D769" s="343" t="s">
        <v>3</v>
      </c>
      <c r="E769" s="343">
        <v>429442</v>
      </c>
      <c r="F769" s="343">
        <v>16</v>
      </c>
      <c r="G769" s="343">
        <v>1</v>
      </c>
      <c r="H769" s="343">
        <v>150</v>
      </c>
      <c r="I769" s="343">
        <v>150</v>
      </c>
      <c r="L769" s="343">
        <v>1</v>
      </c>
      <c r="M769" s="355">
        <f t="shared" si="105"/>
        <v>1</v>
      </c>
    </row>
    <row r="771" spans="1:18" x14ac:dyDescent="0.3">
      <c r="C771" s="16" t="s">
        <v>32</v>
      </c>
      <c r="D771" s="31"/>
      <c r="G771" s="12">
        <v>1.6664700571629565</v>
      </c>
      <c r="H771" s="12">
        <v>53787</v>
      </c>
      <c r="I771" s="12">
        <v>89634.424964623948</v>
      </c>
      <c r="J771" s="12">
        <v>0.30912543777399082</v>
      </c>
      <c r="L771" s="40">
        <v>1.7319441746189481</v>
      </c>
      <c r="M771" s="356">
        <f>GEOMEAN(M772:M794)</f>
        <v>1.0392891052404845</v>
      </c>
      <c r="N771" s="356">
        <f>+M771*I771</f>
        <v>93156.081320229365</v>
      </c>
      <c r="O771" s="356">
        <f>+N771/I771*100</f>
        <v>103.92891052404845</v>
      </c>
      <c r="R771" s="12">
        <v>103.92891052404845</v>
      </c>
    </row>
    <row r="772" spans="1:18" x14ac:dyDescent="0.3">
      <c r="A772" s="343" t="s">
        <v>18</v>
      </c>
      <c r="B772" s="343" t="s">
        <v>18</v>
      </c>
      <c r="C772" s="343" t="s">
        <v>195</v>
      </c>
      <c r="D772" s="343" t="s">
        <v>3</v>
      </c>
      <c r="E772" s="343">
        <v>429442</v>
      </c>
      <c r="F772" s="343">
        <v>16</v>
      </c>
      <c r="G772" s="343">
        <v>2.4</v>
      </c>
      <c r="H772" s="343">
        <v>200</v>
      </c>
      <c r="I772" s="343">
        <v>480</v>
      </c>
      <c r="L772" s="343">
        <v>2.4</v>
      </c>
      <c r="M772" s="355">
        <f t="shared" ref="M772:M794" si="106">+L772/G772</f>
        <v>1</v>
      </c>
    </row>
    <row r="773" spans="1:18" x14ac:dyDescent="0.3">
      <c r="A773" s="343" t="s">
        <v>18</v>
      </c>
      <c r="B773" s="343" t="s">
        <v>18</v>
      </c>
      <c r="C773" s="343" t="s">
        <v>197</v>
      </c>
      <c r="D773" s="343" t="s">
        <v>3</v>
      </c>
      <c r="E773" s="343">
        <v>429442</v>
      </c>
      <c r="F773" s="343">
        <v>16</v>
      </c>
      <c r="G773" s="343">
        <v>1.76</v>
      </c>
      <c r="H773" s="343">
        <v>400</v>
      </c>
      <c r="I773" s="343">
        <v>704</v>
      </c>
      <c r="L773" s="343">
        <v>1.76</v>
      </c>
      <c r="M773" s="355">
        <f t="shared" si="106"/>
        <v>1</v>
      </c>
    </row>
    <row r="774" spans="1:18" x14ac:dyDescent="0.3">
      <c r="A774" s="343" t="s">
        <v>18</v>
      </c>
      <c r="B774" s="343" t="s">
        <v>18</v>
      </c>
      <c r="C774" s="343" t="s">
        <v>198</v>
      </c>
      <c r="D774" s="343" t="s">
        <v>3</v>
      </c>
      <c r="E774" s="343">
        <v>429442</v>
      </c>
      <c r="F774" s="343">
        <v>16</v>
      </c>
      <c r="G774" s="343">
        <v>1.7</v>
      </c>
      <c r="H774" s="343">
        <v>500</v>
      </c>
      <c r="I774" s="343">
        <v>850</v>
      </c>
      <c r="L774" s="343">
        <v>1.78</v>
      </c>
      <c r="M774" s="355">
        <f t="shared" si="106"/>
        <v>1.0470588235294118</v>
      </c>
    </row>
    <row r="775" spans="1:18" x14ac:dyDescent="0.3">
      <c r="A775" s="343" t="s">
        <v>18</v>
      </c>
      <c r="B775" s="343" t="s">
        <v>18</v>
      </c>
      <c r="C775" s="343" t="s">
        <v>214</v>
      </c>
      <c r="D775" s="343" t="s">
        <v>3</v>
      </c>
      <c r="E775" s="343">
        <v>429442</v>
      </c>
      <c r="F775" s="343">
        <v>16</v>
      </c>
      <c r="G775" s="343">
        <v>1.68</v>
      </c>
      <c r="H775" s="343">
        <v>1500</v>
      </c>
      <c r="I775" s="343">
        <v>2520</v>
      </c>
      <c r="L775" s="343">
        <v>1.68</v>
      </c>
      <c r="M775" s="355">
        <f t="shared" si="106"/>
        <v>1</v>
      </c>
    </row>
    <row r="776" spans="1:18" x14ac:dyDescent="0.3">
      <c r="A776" s="343" t="s">
        <v>18</v>
      </c>
      <c r="B776" s="343" t="s">
        <v>18</v>
      </c>
      <c r="C776" s="343" t="s">
        <v>199</v>
      </c>
      <c r="D776" s="343" t="s">
        <v>3</v>
      </c>
      <c r="E776" s="343">
        <v>429442</v>
      </c>
      <c r="F776" s="343">
        <v>16</v>
      </c>
      <c r="G776" s="343">
        <v>2.2000000000000002</v>
      </c>
      <c r="H776" s="343">
        <v>300</v>
      </c>
      <c r="I776" s="343">
        <v>660</v>
      </c>
      <c r="L776" s="343">
        <v>2.4</v>
      </c>
      <c r="M776" s="355">
        <f t="shared" si="106"/>
        <v>1.0909090909090908</v>
      </c>
    </row>
    <row r="777" spans="1:18" x14ac:dyDescent="0.3">
      <c r="A777" s="343" t="s">
        <v>18</v>
      </c>
      <c r="B777" s="343" t="s">
        <v>18</v>
      </c>
      <c r="C777" s="343" t="s">
        <v>200</v>
      </c>
      <c r="D777" s="343" t="s">
        <v>3</v>
      </c>
      <c r="E777" s="343">
        <v>429442</v>
      </c>
      <c r="F777" s="343">
        <v>16</v>
      </c>
      <c r="G777" s="343">
        <v>2</v>
      </c>
      <c r="H777" s="343">
        <v>800</v>
      </c>
      <c r="I777" s="343">
        <v>1600</v>
      </c>
      <c r="L777" s="343">
        <v>2.12</v>
      </c>
      <c r="M777" s="355">
        <f t="shared" si="106"/>
        <v>1.06</v>
      </c>
    </row>
    <row r="778" spans="1:18" x14ac:dyDescent="0.3">
      <c r="A778" s="343" t="s">
        <v>18</v>
      </c>
      <c r="B778" s="343" t="s">
        <v>18</v>
      </c>
      <c r="C778" s="343" t="s">
        <v>201</v>
      </c>
      <c r="D778" s="343" t="s">
        <v>3</v>
      </c>
      <c r="E778" s="343">
        <v>429442</v>
      </c>
      <c r="F778" s="343">
        <v>16</v>
      </c>
      <c r="G778" s="343">
        <v>2</v>
      </c>
      <c r="H778" s="343">
        <v>4257</v>
      </c>
      <c r="I778" s="343">
        <v>8514</v>
      </c>
      <c r="L778" s="343">
        <v>2</v>
      </c>
      <c r="M778" s="355">
        <f t="shared" si="106"/>
        <v>1</v>
      </c>
    </row>
    <row r="779" spans="1:18" x14ac:dyDescent="0.3">
      <c r="A779" s="343" t="s">
        <v>18</v>
      </c>
      <c r="B779" s="343" t="s">
        <v>18</v>
      </c>
      <c r="C779" s="343" t="s">
        <v>202</v>
      </c>
      <c r="D779" s="343" t="s">
        <v>3</v>
      </c>
      <c r="E779" s="343">
        <v>429442</v>
      </c>
      <c r="F779" s="343">
        <v>16</v>
      </c>
      <c r="G779" s="343">
        <v>2.1</v>
      </c>
      <c r="H779" s="343">
        <v>250</v>
      </c>
      <c r="I779" s="343">
        <v>525</v>
      </c>
      <c r="L779" s="343">
        <v>2.1</v>
      </c>
      <c r="M779" s="355">
        <f t="shared" si="106"/>
        <v>1</v>
      </c>
    </row>
    <row r="780" spans="1:18" x14ac:dyDescent="0.3">
      <c r="A780" s="343" t="s">
        <v>18</v>
      </c>
      <c r="B780" s="343" t="s">
        <v>18</v>
      </c>
      <c r="C780" s="343" t="s">
        <v>223</v>
      </c>
      <c r="D780" s="343" t="s">
        <v>3</v>
      </c>
      <c r="E780" s="343">
        <v>429442</v>
      </c>
      <c r="F780" s="343">
        <v>16</v>
      </c>
      <c r="G780" s="343">
        <v>2</v>
      </c>
      <c r="H780" s="343">
        <v>60</v>
      </c>
      <c r="I780" s="343">
        <v>120</v>
      </c>
      <c r="L780" s="343">
        <v>1.25</v>
      </c>
      <c r="M780" s="355">
        <f t="shared" si="106"/>
        <v>0.625</v>
      </c>
    </row>
    <row r="781" spans="1:18" x14ac:dyDescent="0.3">
      <c r="A781" s="343" t="s">
        <v>18</v>
      </c>
      <c r="B781" s="343" t="s">
        <v>18</v>
      </c>
      <c r="C781" s="343" t="s">
        <v>205</v>
      </c>
      <c r="D781" s="343" t="s">
        <v>3</v>
      </c>
      <c r="E781" s="343">
        <v>429442</v>
      </c>
      <c r="F781" s="343">
        <v>16</v>
      </c>
      <c r="G781" s="343">
        <v>1.8</v>
      </c>
      <c r="H781" s="343">
        <v>6000</v>
      </c>
      <c r="I781" s="343">
        <v>10800</v>
      </c>
      <c r="L781" s="343">
        <v>2</v>
      </c>
      <c r="M781" s="355">
        <f t="shared" si="106"/>
        <v>1.1111111111111112</v>
      </c>
    </row>
    <row r="782" spans="1:18" x14ac:dyDescent="0.3">
      <c r="A782" s="343" t="s">
        <v>18</v>
      </c>
      <c r="B782" s="343" t="s">
        <v>18</v>
      </c>
      <c r="C782" s="343" t="s">
        <v>206</v>
      </c>
      <c r="D782" s="343" t="s">
        <v>3</v>
      </c>
      <c r="E782" s="343">
        <v>429442</v>
      </c>
      <c r="F782" s="343">
        <v>16</v>
      </c>
      <c r="G782" s="343">
        <v>1.9</v>
      </c>
      <c r="H782" s="343">
        <v>280</v>
      </c>
      <c r="I782" s="343">
        <v>532</v>
      </c>
      <c r="L782" s="343">
        <v>3</v>
      </c>
      <c r="M782" s="355">
        <f t="shared" si="106"/>
        <v>1.5789473684210527</v>
      </c>
    </row>
    <row r="783" spans="1:18" x14ac:dyDescent="0.3">
      <c r="A783" s="343" t="s">
        <v>18</v>
      </c>
      <c r="B783" s="343" t="s">
        <v>18</v>
      </c>
      <c r="C783" s="343" t="s">
        <v>207</v>
      </c>
      <c r="D783" s="343" t="s">
        <v>3</v>
      </c>
      <c r="E783" s="343">
        <v>429442</v>
      </c>
      <c r="F783" s="343">
        <v>16</v>
      </c>
      <c r="G783" s="343">
        <v>1.87</v>
      </c>
      <c r="H783" s="343">
        <v>3000</v>
      </c>
      <c r="I783" s="343">
        <v>5610</v>
      </c>
      <c r="L783" s="343">
        <v>2.11</v>
      </c>
      <c r="M783" s="355">
        <f t="shared" si="106"/>
        <v>1.1283422459893047</v>
      </c>
    </row>
    <row r="784" spans="1:18" x14ac:dyDescent="0.3">
      <c r="A784" s="343" t="s">
        <v>18</v>
      </c>
      <c r="B784" s="343" t="s">
        <v>18</v>
      </c>
      <c r="C784" s="343" t="s">
        <v>208</v>
      </c>
      <c r="D784" s="343" t="s">
        <v>3</v>
      </c>
      <c r="E784" s="343">
        <v>429442</v>
      </c>
      <c r="F784" s="343">
        <v>16</v>
      </c>
      <c r="G784" s="343">
        <v>0.95</v>
      </c>
      <c r="H784" s="343">
        <v>1000</v>
      </c>
      <c r="I784" s="343">
        <v>950</v>
      </c>
      <c r="L784" s="343">
        <v>0.95</v>
      </c>
      <c r="M784" s="355">
        <f t="shared" si="106"/>
        <v>1</v>
      </c>
    </row>
    <row r="785" spans="1:18" x14ac:dyDescent="0.3">
      <c r="A785" s="343" t="s">
        <v>18</v>
      </c>
      <c r="B785" s="343" t="s">
        <v>18</v>
      </c>
      <c r="C785" s="343" t="s">
        <v>209</v>
      </c>
      <c r="D785" s="343" t="s">
        <v>3</v>
      </c>
      <c r="E785" s="343">
        <v>429442</v>
      </c>
      <c r="F785" s="343">
        <v>16</v>
      </c>
      <c r="G785" s="343">
        <v>2</v>
      </c>
      <c r="H785" s="343">
        <v>120</v>
      </c>
      <c r="I785" s="343">
        <v>240</v>
      </c>
      <c r="L785" s="343">
        <v>2.2999999999999998</v>
      </c>
      <c r="M785" s="355">
        <f t="shared" si="106"/>
        <v>1.1499999999999999</v>
      </c>
    </row>
    <row r="786" spans="1:18" x14ac:dyDescent="0.3">
      <c r="A786" s="343" t="s">
        <v>18</v>
      </c>
      <c r="B786" s="343" t="s">
        <v>18</v>
      </c>
      <c r="C786" s="343" t="s">
        <v>215</v>
      </c>
      <c r="D786" s="343" t="s">
        <v>3</v>
      </c>
      <c r="E786" s="343">
        <v>429442</v>
      </c>
      <c r="F786" s="343">
        <v>16</v>
      </c>
      <c r="G786" s="343">
        <v>2</v>
      </c>
      <c r="H786" s="343">
        <v>250</v>
      </c>
      <c r="I786" s="343">
        <v>500</v>
      </c>
      <c r="L786" s="343">
        <v>2</v>
      </c>
      <c r="M786" s="355">
        <f t="shared" si="106"/>
        <v>1</v>
      </c>
    </row>
    <row r="787" spans="1:18" x14ac:dyDescent="0.3">
      <c r="A787" s="343" t="s">
        <v>18</v>
      </c>
      <c r="B787" s="343" t="s">
        <v>18</v>
      </c>
      <c r="C787" s="343" t="s">
        <v>216</v>
      </c>
      <c r="D787" s="343" t="s">
        <v>3</v>
      </c>
      <c r="E787" s="343">
        <v>429442</v>
      </c>
      <c r="F787" s="343">
        <v>16</v>
      </c>
      <c r="G787" s="343">
        <v>1.1000000000000001</v>
      </c>
      <c r="H787" s="343">
        <v>30000</v>
      </c>
      <c r="I787" s="343">
        <v>33000</v>
      </c>
      <c r="L787" s="343">
        <v>1.1000000000000001</v>
      </c>
      <c r="M787" s="355">
        <f t="shared" si="106"/>
        <v>1</v>
      </c>
    </row>
    <row r="788" spans="1:18" x14ac:dyDescent="0.3">
      <c r="A788" s="343" t="s">
        <v>18</v>
      </c>
      <c r="B788" s="343" t="s">
        <v>18</v>
      </c>
      <c r="C788" s="343" t="s">
        <v>210</v>
      </c>
      <c r="D788" s="343" t="s">
        <v>3</v>
      </c>
      <c r="E788" s="343">
        <v>429442</v>
      </c>
      <c r="F788" s="343">
        <v>16</v>
      </c>
      <c r="G788" s="343">
        <v>2.1</v>
      </c>
      <c r="H788" s="343">
        <v>2400</v>
      </c>
      <c r="I788" s="343">
        <v>5040</v>
      </c>
      <c r="L788" s="343">
        <v>2.1</v>
      </c>
      <c r="M788" s="355">
        <f t="shared" si="106"/>
        <v>1</v>
      </c>
    </row>
    <row r="789" spans="1:18" x14ac:dyDescent="0.3">
      <c r="A789" s="343" t="s">
        <v>18</v>
      </c>
      <c r="B789" s="343" t="s">
        <v>18</v>
      </c>
      <c r="C789" s="343" t="s">
        <v>217</v>
      </c>
      <c r="D789" s="343" t="s">
        <v>3</v>
      </c>
      <c r="E789" s="343">
        <v>429442</v>
      </c>
      <c r="F789" s="343">
        <v>16</v>
      </c>
      <c r="G789" s="343">
        <v>1.25</v>
      </c>
      <c r="H789" s="343">
        <v>100</v>
      </c>
      <c r="I789" s="343">
        <v>125</v>
      </c>
      <c r="L789" s="343">
        <v>1.25</v>
      </c>
      <c r="M789" s="355">
        <f t="shared" si="106"/>
        <v>1</v>
      </c>
    </row>
    <row r="790" spans="1:18" x14ac:dyDescent="0.3">
      <c r="A790" s="343" t="s">
        <v>18</v>
      </c>
      <c r="B790" s="343" t="s">
        <v>18</v>
      </c>
      <c r="C790" s="343" t="s">
        <v>211</v>
      </c>
      <c r="D790" s="343" t="s">
        <v>3</v>
      </c>
      <c r="E790" s="343">
        <v>429442</v>
      </c>
      <c r="F790" s="343">
        <v>16</v>
      </c>
      <c r="G790" s="343">
        <v>1</v>
      </c>
      <c r="H790" s="343">
        <v>48</v>
      </c>
      <c r="I790" s="343">
        <v>48</v>
      </c>
      <c r="L790" s="343">
        <v>1.25</v>
      </c>
      <c r="M790" s="355">
        <f t="shared" si="106"/>
        <v>1.25</v>
      </c>
    </row>
    <row r="791" spans="1:18" x14ac:dyDescent="0.3">
      <c r="A791" s="343" t="s">
        <v>18</v>
      </c>
      <c r="B791" s="343" t="s">
        <v>18</v>
      </c>
      <c r="C791" s="343" t="s">
        <v>218</v>
      </c>
      <c r="D791" s="343" t="s">
        <v>3</v>
      </c>
      <c r="E791" s="343">
        <v>429442</v>
      </c>
      <c r="F791" s="343">
        <v>16</v>
      </c>
      <c r="G791" s="343">
        <v>1.07</v>
      </c>
      <c r="H791" s="343">
        <v>240</v>
      </c>
      <c r="I791" s="343">
        <v>256.8</v>
      </c>
      <c r="L791" s="343">
        <v>1.07</v>
      </c>
      <c r="M791" s="355">
        <f t="shared" si="106"/>
        <v>1</v>
      </c>
    </row>
    <row r="792" spans="1:18" x14ac:dyDescent="0.3">
      <c r="A792" s="343" t="s">
        <v>18</v>
      </c>
      <c r="B792" s="343" t="s">
        <v>18</v>
      </c>
      <c r="C792" s="343" t="s">
        <v>219</v>
      </c>
      <c r="D792" s="343" t="s">
        <v>3</v>
      </c>
      <c r="E792" s="343">
        <v>429442</v>
      </c>
      <c r="F792" s="343">
        <v>16</v>
      </c>
      <c r="G792" s="343">
        <v>2.2999999999999998</v>
      </c>
      <c r="H792" s="343">
        <v>632</v>
      </c>
      <c r="I792" s="343">
        <v>1453.6</v>
      </c>
      <c r="L792" s="343">
        <v>2.5</v>
      </c>
      <c r="M792" s="355">
        <f t="shared" si="106"/>
        <v>1.0869565217391306</v>
      </c>
    </row>
    <row r="793" spans="1:18" x14ac:dyDescent="0.3">
      <c r="A793" s="343" t="s">
        <v>18</v>
      </c>
      <c r="B793" s="343" t="s">
        <v>18</v>
      </c>
      <c r="C793" s="343" t="s">
        <v>212</v>
      </c>
      <c r="D793" s="343" t="s">
        <v>3</v>
      </c>
      <c r="E793" s="343">
        <v>429442</v>
      </c>
      <c r="F793" s="343">
        <v>16</v>
      </c>
      <c r="G793" s="343">
        <v>1.64</v>
      </c>
      <c r="H793" s="343">
        <v>1200</v>
      </c>
      <c r="I793" s="343">
        <v>1967.9999999999998</v>
      </c>
      <c r="L793" s="343">
        <v>1.7</v>
      </c>
      <c r="M793" s="355">
        <f t="shared" si="106"/>
        <v>1.0365853658536586</v>
      </c>
    </row>
    <row r="794" spans="1:18" x14ac:dyDescent="0.3">
      <c r="A794" s="343" t="s">
        <v>18</v>
      </c>
      <c r="B794" s="343" t="s">
        <v>18</v>
      </c>
      <c r="C794" s="343" t="s">
        <v>213</v>
      </c>
      <c r="D794" s="343" t="s">
        <v>3</v>
      </c>
      <c r="E794" s="343">
        <v>429442</v>
      </c>
      <c r="F794" s="343">
        <v>16</v>
      </c>
      <c r="G794" s="343">
        <v>1</v>
      </c>
      <c r="H794" s="343">
        <v>250</v>
      </c>
      <c r="I794" s="343">
        <v>250</v>
      </c>
      <c r="L794" s="343">
        <v>1</v>
      </c>
      <c r="M794" s="355">
        <f t="shared" si="106"/>
        <v>1</v>
      </c>
    </row>
    <row r="796" spans="1:18" x14ac:dyDescent="0.3">
      <c r="C796" s="16" t="s">
        <v>122</v>
      </c>
      <c r="D796" s="31"/>
      <c r="G796" s="12">
        <v>1.8180365231333755</v>
      </c>
      <c r="H796" s="12">
        <v>3464</v>
      </c>
      <c r="I796" s="12">
        <v>6297.6785161340131</v>
      </c>
      <c r="J796" s="12">
        <v>6.4183142361514973E-6</v>
      </c>
      <c r="L796" s="40">
        <v>1.8610629715316938</v>
      </c>
      <c r="M796" s="356">
        <f>GEOMEAN(M797:M810)</f>
        <v>1.0236664378580043</v>
      </c>
      <c r="N796" s="356">
        <f>+M796*I796</f>
        <v>6446.7221333857869</v>
      </c>
      <c r="O796" s="356">
        <f>+N796/I796*100</f>
        <v>102.36664378580042</v>
      </c>
      <c r="R796" s="12">
        <v>102.36664378580042</v>
      </c>
    </row>
    <row r="797" spans="1:18" x14ac:dyDescent="0.3">
      <c r="A797" s="343" t="s">
        <v>18</v>
      </c>
      <c r="B797" s="343" t="s">
        <v>18</v>
      </c>
      <c r="C797" s="343" t="s">
        <v>195</v>
      </c>
      <c r="D797" s="343" t="s">
        <v>3</v>
      </c>
      <c r="E797" s="343">
        <v>370914</v>
      </c>
      <c r="F797" s="343">
        <v>16</v>
      </c>
      <c r="G797" s="343">
        <v>2.4</v>
      </c>
      <c r="H797" s="343">
        <v>240</v>
      </c>
      <c r="I797" s="343">
        <v>576</v>
      </c>
      <c r="L797" s="343">
        <v>2.4</v>
      </c>
      <c r="M797" s="355">
        <f t="shared" ref="M797:M810" si="107">+L797/G797</f>
        <v>1</v>
      </c>
    </row>
    <row r="798" spans="1:18" x14ac:dyDescent="0.3">
      <c r="A798" s="343" t="s">
        <v>18</v>
      </c>
      <c r="B798" s="343" t="s">
        <v>18</v>
      </c>
      <c r="C798" s="343" t="s">
        <v>197</v>
      </c>
      <c r="D798" s="343" t="s">
        <v>3</v>
      </c>
      <c r="E798" s="343">
        <v>370914</v>
      </c>
      <c r="F798" s="343">
        <v>16</v>
      </c>
      <c r="G798" s="343">
        <v>1.5</v>
      </c>
      <c r="H798" s="343">
        <v>150</v>
      </c>
      <c r="I798" s="343">
        <v>225</v>
      </c>
      <c r="L798" s="343">
        <v>2.2400000000000002</v>
      </c>
      <c r="M798" s="355">
        <f t="shared" si="107"/>
        <v>1.4933333333333334</v>
      </c>
    </row>
    <row r="799" spans="1:18" x14ac:dyDescent="0.3">
      <c r="A799" s="343" t="s">
        <v>18</v>
      </c>
      <c r="B799" s="343" t="s">
        <v>18</v>
      </c>
      <c r="C799" s="343" t="s">
        <v>214</v>
      </c>
      <c r="D799" s="343" t="s">
        <v>3</v>
      </c>
      <c r="E799" s="343">
        <v>370914</v>
      </c>
      <c r="F799" s="343">
        <v>16</v>
      </c>
      <c r="G799" s="343">
        <v>1.86</v>
      </c>
      <c r="H799" s="343">
        <v>250</v>
      </c>
      <c r="I799" s="343">
        <v>465</v>
      </c>
      <c r="L799" s="343">
        <v>1.86</v>
      </c>
      <c r="M799" s="355">
        <f t="shared" si="107"/>
        <v>1</v>
      </c>
    </row>
    <row r="800" spans="1:18" x14ac:dyDescent="0.3">
      <c r="A800" s="343" t="s">
        <v>18</v>
      </c>
      <c r="B800" s="343" t="s">
        <v>18</v>
      </c>
      <c r="C800" s="343" t="s">
        <v>199</v>
      </c>
      <c r="D800" s="343" t="s">
        <v>3</v>
      </c>
      <c r="E800" s="343">
        <v>370914</v>
      </c>
      <c r="F800" s="343">
        <v>16</v>
      </c>
      <c r="G800" s="343">
        <v>1.9</v>
      </c>
      <c r="H800" s="343">
        <v>100</v>
      </c>
      <c r="I800" s="343">
        <v>190</v>
      </c>
      <c r="L800" s="343">
        <v>2.2000000000000002</v>
      </c>
      <c r="M800" s="355">
        <f t="shared" si="107"/>
        <v>1.1578947368421053</v>
      </c>
    </row>
    <row r="801" spans="1:18" x14ac:dyDescent="0.3">
      <c r="A801" s="343" t="s">
        <v>18</v>
      </c>
      <c r="B801" s="343" t="s">
        <v>18</v>
      </c>
      <c r="C801" s="343" t="s">
        <v>200</v>
      </c>
      <c r="D801" s="343" t="s">
        <v>3</v>
      </c>
      <c r="E801" s="343">
        <v>370914</v>
      </c>
      <c r="F801" s="343">
        <v>16</v>
      </c>
      <c r="G801" s="343">
        <v>1.86</v>
      </c>
      <c r="H801" s="343">
        <v>100</v>
      </c>
      <c r="I801" s="343">
        <v>186</v>
      </c>
      <c r="L801" s="343">
        <v>2.06</v>
      </c>
      <c r="M801" s="355">
        <f t="shared" si="107"/>
        <v>1.10752688172043</v>
      </c>
    </row>
    <row r="802" spans="1:18" x14ac:dyDescent="0.3">
      <c r="A802" s="343" t="s">
        <v>18</v>
      </c>
      <c r="B802" s="343" t="s">
        <v>18</v>
      </c>
      <c r="C802" s="343" t="s">
        <v>202</v>
      </c>
      <c r="D802" s="343" t="s">
        <v>3</v>
      </c>
      <c r="E802" s="343">
        <v>370914</v>
      </c>
      <c r="F802" s="343">
        <v>16</v>
      </c>
      <c r="G802" s="343">
        <v>2.38</v>
      </c>
      <c r="H802" s="343">
        <v>140</v>
      </c>
      <c r="I802" s="343">
        <v>333.2</v>
      </c>
      <c r="L802" s="343">
        <v>2.38</v>
      </c>
      <c r="M802" s="355">
        <f t="shared" si="107"/>
        <v>1</v>
      </c>
    </row>
    <row r="803" spans="1:18" x14ac:dyDescent="0.3">
      <c r="A803" s="343" t="s">
        <v>18</v>
      </c>
      <c r="B803" s="343" t="s">
        <v>18</v>
      </c>
      <c r="C803" s="343" t="s">
        <v>223</v>
      </c>
      <c r="D803" s="343" t="s">
        <v>3</v>
      </c>
      <c r="E803" s="343">
        <v>370914</v>
      </c>
      <c r="F803" s="343">
        <v>16</v>
      </c>
      <c r="G803" s="343">
        <v>3</v>
      </c>
      <c r="H803" s="343">
        <v>60</v>
      </c>
      <c r="I803" s="343">
        <v>180</v>
      </c>
      <c r="L803" s="343">
        <v>1.6</v>
      </c>
      <c r="M803" s="355">
        <f t="shared" si="107"/>
        <v>0.53333333333333333</v>
      </c>
    </row>
    <row r="804" spans="1:18" x14ac:dyDescent="0.3">
      <c r="A804" s="343" t="s">
        <v>18</v>
      </c>
      <c r="B804" s="343" t="s">
        <v>18</v>
      </c>
      <c r="C804" s="343" t="s">
        <v>205</v>
      </c>
      <c r="D804" s="343" t="s">
        <v>3</v>
      </c>
      <c r="E804" s="343">
        <v>370914</v>
      </c>
      <c r="F804" s="343">
        <v>16</v>
      </c>
      <c r="G804" s="343">
        <v>1.9</v>
      </c>
      <c r="H804" s="343">
        <v>204</v>
      </c>
      <c r="I804" s="343">
        <v>387.59999999999997</v>
      </c>
      <c r="L804" s="343">
        <v>1.9</v>
      </c>
      <c r="M804" s="355">
        <f t="shared" si="107"/>
        <v>1</v>
      </c>
    </row>
    <row r="805" spans="1:18" x14ac:dyDescent="0.3">
      <c r="A805" s="343" t="s">
        <v>18</v>
      </c>
      <c r="B805" s="343" t="s">
        <v>18</v>
      </c>
      <c r="C805" s="343" t="s">
        <v>206</v>
      </c>
      <c r="D805" s="343" t="s">
        <v>3</v>
      </c>
      <c r="E805" s="343">
        <v>370914</v>
      </c>
      <c r="F805" s="343">
        <v>16</v>
      </c>
      <c r="G805" s="343">
        <v>2</v>
      </c>
      <c r="H805" s="343">
        <v>300</v>
      </c>
      <c r="I805" s="343">
        <v>600</v>
      </c>
      <c r="L805" s="343">
        <v>2.1</v>
      </c>
      <c r="M805" s="355">
        <f t="shared" si="107"/>
        <v>1.05</v>
      </c>
    </row>
    <row r="806" spans="1:18" x14ac:dyDescent="0.3">
      <c r="A806" s="343" t="s">
        <v>18</v>
      </c>
      <c r="B806" s="343" t="s">
        <v>18</v>
      </c>
      <c r="C806" s="343" t="s">
        <v>207</v>
      </c>
      <c r="D806" s="343" t="s">
        <v>3</v>
      </c>
      <c r="E806" s="343">
        <v>370914</v>
      </c>
      <c r="F806" s="343">
        <v>16</v>
      </c>
      <c r="G806" s="343">
        <v>2.2799999999999998</v>
      </c>
      <c r="H806" s="343">
        <v>200</v>
      </c>
      <c r="I806" s="343">
        <v>455.99999999999994</v>
      </c>
      <c r="L806" s="343">
        <v>2.2799999999999998</v>
      </c>
      <c r="M806" s="355">
        <f t="shared" si="107"/>
        <v>1</v>
      </c>
    </row>
    <row r="807" spans="1:18" x14ac:dyDescent="0.3">
      <c r="A807" s="343" t="s">
        <v>18</v>
      </c>
      <c r="B807" s="343" t="s">
        <v>18</v>
      </c>
      <c r="C807" s="343" t="s">
        <v>208</v>
      </c>
      <c r="D807" s="343" t="s">
        <v>3</v>
      </c>
      <c r="E807" s="343">
        <v>370914</v>
      </c>
      <c r="F807" s="343">
        <v>16</v>
      </c>
      <c r="G807" s="343">
        <v>0.92</v>
      </c>
      <c r="H807" s="343">
        <v>1000</v>
      </c>
      <c r="I807" s="343">
        <v>920</v>
      </c>
      <c r="L807" s="343">
        <v>0.92</v>
      </c>
      <c r="M807" s="355">
        <f t="shared" si="107"/>
        <v>1</v>
      </c>
    </row>
    <row r="808" spans="1:18" x14ac:dyDescent="0.3">
      <c r="A808" s="343" t="s">
        <v>18</v>
      </c>
      <c r="B808" s="343" t="s">
        <v>18</v>
      </c>
      <c r="C808" s="343" t="s">
        <v>209</v>
      </c>
      <c r="D808" s="343" t="s">
        <v>3</v>
      </c>
      <c r="E808" s="343">
        <v>370914</v>
      </c>
      <c r="F808" s="343">
        <v>16</v>
      </c>
      <c r="G808" s="343">
        <v>2</v>
      </c>
      <c r="H808" s="343">
        <v>110</v>
      </c>
      <c r="I808" s="343">
        <v>220</v>
      </c>
      <c r="L808" s="343">
        <v>2.2999999999999998</v>
      </c>
      <c r="M808" s="355">
        <f t="shared" si="107"/>
        <v>1.1499999999999999</v>
      </c>
    </row>
    <row r="809" spans="1:18" x14ac:dyDescent="0.3">
      <c r="A809" s="343" t="s">
        <v>18</v>
      </c>
      <c r="B809" s="343" t="s">
        <v>18</v>
      </c>
      <c r="C809" s="343" t="s">
        <v>212</v>
      </c>
      <c r="D809" s="343" t="s">
        <v>3</v>
      </c>
      <c r="E809" s="343">
        <v>370914</v>
      </c>
      <c r="F809" s="343">
        <v>16</v>
      </c>
      <c r="G809" s="343">
        <v>1.6</v>
      </c>
      <c r="H809" s="343">
        <v>360</v>
      </c>
      <c r="I809" s="343">
        <v>576</v>
      </c>
      <c r="L809" s="343">
        <v>1.8</v>
      </c>
      <c r="M809" s="355">
        <f t="shared" si="107"/>
        <v>1.125</v>
      </c>
    </row>
    <row r="810" spans="1:18" x14ac:dyDescent="0.3">
      <c r="A810" s="343" t="s">
        <v>18</v>
      </c>
      <c r="B810" s="343" t="s">
        <v>18</v>
      </c>
      <c r="C810" s="343" t="s">
        <v>213</v>
      </c>
      <c r="D810" s="343" t="s">
        <v>3</v>
      </c>
      <c r="E810" s="343">
        <v>370914</v>
      </c>
      <c r="F810" s="343">
        <v>16</v>
      </c>
      <c r="G810" s="343">
        <v>1</v>
      </c>
      <c r="H810" s="343">
        <v>250</v>
      </c>
      <c r="I810" s="343">
        <v>250</v>
      </c>
      <c r="L810" s="343">
        <v>1</v>
      </c>
      <c r="M810" s="355">
        <f t="shared" si="107"/>
        <v>1</v>
      </c>
    </row>
    <row r="812" spans="1:18" x14ac:dyDescent="0.3">
      <c r="C812" s="16" t="s">
        <v>242</v>
      </c>
      <c r="D812" s="31"/>
      <c r="G812" s="12">
        <v>1.5094073960116023</v>
      </c>
      <c r="H812" s="12">
        <v>6721</v>
      </c>
      <c r="I812" s="12">
        <v>10144.727108593979</v>
      </c>
      <c r="J812" s="12">
        <v>3.498648214432646E-2</v>
      </c>
      <c r="L812" s="40">
        <v>1.5499592423994786</v>
      </c>
      <c r="M812" s="356">
        <f>GEOMEAN(M813:M833)</f>
        <v>1.0268660710786424</v>
      </c>
      <c r="N812" s="356">
        <f>+M812*I812</f>
        <v>10417.276068166895</v>
      </c>
      <c r="O812" s="356">
        <f>+N812/I812*100</f>
        <v>102.68660710786423</v>
      </c>
      <c r="R812" s="12">
        <v>16.18099627639592</v>
      </c>
    </row>
    <row r="813" spans="1:18" x14ac:dyDescent="0.3">
      <c r="A813" s="343" t="s">
        <v>18</v>
      </c>
      <c r="B813" s="343" t="s">
        <v>18</v>
      </c>
      <c r="C813" s="343" t="s">
        <v>197</v>
      </c>
      <c r="D813" s="343" t="s">
        <v>3</v>
      </c>
      <c r="E813" s="343">
        <v>370914</v>
      </c>
      <c r="F813" s="343">
        <v>16</v>
      </c>
      <c r="G813" s="343">
        <v>1.5</v>
      </c>
      <c r="H813" s="343">
        <v>100</v>
      </c>
      <c r="I813" s="343">
        <v>150</v>
      </c>
      <c r="L813" s="343">
        <v>1.9</v>
      </c>
      <c r="M813" s="355">
        <f t="shared" ref="M813:M832" si="108">+L813/G813</f>
        <v>1.2666666666666666</v>
      </c>
    </row>
    <row r="814" spans="1:18" x14ac:dyDescent="0.3">
      <c r="A814" s="343" t="s">
        <v>18</v>
      </c>
      <c r="B814" s="343" t="s">
        <v>18</v>
      </c>
      <c r="C814" s="343" t="s">
        <v>198</v>
      </c>
      <c r="D814" s="343" t="s">
        <v>3</v>
      </c>
      <c r="E814" s="343">
        <v>370914</v>
      </c>
      <c r="F814" s="343">
        <v>16</v>
      </c>
      <c r="G814" s="343">
        <v>1.6</v>
      </c>
      <c r="H814" s="343">
        <v>50</v>
      </c>
      <c r="I814" s="343">
        <v>80</v>
      </c>
      <c r="L814" s="343">
        <v>1.6</v>
      </c>
      <c r="M814" s="355">
        <f t="shared" si="108"/>
        <v>1</v>
      </c>
    </row>
    <row r="815" spans="1:18" x14ac:dyDescent="0.3">
      <c r="A815" s="343" t="s">
        <v>18</v>
      </c>
      <c r="B815" s="343" t="s">
        <v>18</v>
      </c>
      <c r="C815" s="343" t="s">
        <v>214</v>
      </c>
      <c r="D815" s="343" t="s">
        <v>3</v>
      </c>
      <c r="E815" s="343">
        <v>370914</v>
      </c>
      <c r="F815" s="343">
        <v>16</v>
      </c>
      <c r="G815" s="343">
        <v>1.72</v>
      </c>
      <c r="H815" s="343">
        <v>600</v>
      </c>
      <c r="I815" s="343">
        <v>1032</v>
      </c>
      <c r="L815" s="343">
        <v>1.72</v>
      </c>
      <c r="M815" s="355">
        <f t="shared" si="108"/>
        <v>1</v>
      </c>
    </row>
    <row r="816" spans="1:18" x14ac:dyDescent="0.3">
      <c r="A816" s="343" t="s">
        <v>18</v>
      </c>
      <c r="B816" s="343" t="s">
        <v>18</v>
      </c>
      <c r="C816" s="343" t="s">
        <v>199</v>
      </c>
      <c r="D816" s="343" t="s">
        <v>3</v>
      </c>
      <c r="E816" s="343">
        <v>370914</v>
      </c>
      <c r="F816" s="343">
        <v>16</v>
      </c>
      <c r="G816" s="343">
        <v>1.7</v>
      </c>
      <c r="H816" s="343">
        <v>500</v>
      </c>
      <c r="I816" s="343">
        <v>850</v>
      </c>
      <c r="L816" s="343">
        <v>2.2000000000000002</v>
      </c>
      <c r="M816" s="355">
        <f t="shared" si="108"/>
        <v>1.2941176470588236</v>
      </c>
    </row>
    <row r="817" spans="1:13" x14ac:dyDescent="0.3">
      <c r="A817" s="343" t="s">
        <v>18</v>
      </c>
      <c r="B817" s="343" t="s">
        <v>18</v>
      </c>
      <c r="C817" s="343" t="s">
        <v>200</v>
      </c>
      <c r="D817" s="343" t="s">
        <v>3</v>
      </c>
      <c r="E817" s="343">
        <v>370914</v>
      </c>
      <c r="F817" s="343">
        <v>16</v>
      </c>
      <c r="G817" s="343">
        <v>1.68</v>
      </c>
      <c r="H817" s="343">
        <v>500</v>
      </c>
      <c r="I817" s="343">
        <v>840</v>
      </c>
      <c r="L817" s="343">
        <v>1.68</v>
      </c>
      <c r="M817" s="355">
        <f t="shared" si="108"/>
        <v>1</v>
      </c>
    </row>
    <row r="818" spans="1:13" x14ac:dyDescent="0.3">
      <c r="A818" s="343" t="s">
        <v>18</v>
      </c>
      <c r="B818" s="343" t="s">
        <v>18</v>
      </c>
      <c r="C818" s="343" t="s">
        <v>202</v>
      </c>
      <c r="D818" s="343" t="s">
        <v>3</v>
      </c>
      <c r="E818" s="343">
        <v>370914</v>
      </c>
      <c r="F818" s="343">
        <v>16</v>
      </c>
      <c r="G818" s="343">
        <v>1.8</v>
      </c>
      <c r="H818" s="343">
        <v>230</v>
      </c>
      <c r="I818" s="343">
        <v>414</v>
      </c>
      <c r="L818" s="343">
        <v>1.8</v>
      </c>
      <c r="M818" s="355">
        <f t="shared" si="108"/>
        <v>1</v>
      </c>
    </row>
    <row r="819" spans="1:13" x14ac:dyDescent="0.3">
      <c r="A819" s="343" t="s">
        <v>18</v>
      </c>
      <c r="B819" s="343" t="s">
        <v>18</v>
      </c>
      <c r="C819" s="343" t="s">
        <v>223</v>
      </c>
      <c r="D819" s="343" t="s">
        <v>3</v>
      </c>
      <c r="E819" s="343">
        <v>370914</v>
      </c>
      <c r="F819" s="343">
        <v>16</v>
      </c>
      <c r="G819" s="343">
        <v>2</v>
      </c>
      <c r="H819" s="343">
        <v>60</v>
      </c>
      <c r="I819" s="343">
        <v>120</v>
      </c>
      <c r="L819" s="343">
        <v>1.25</v>
      </c>
      <c r="M819" s="355">
        <f t="shared" si="108"/>
        <v>0.625</v>
      </c>
    </row>
    <row r="820" spans="1:13" x14ac:dyDescent="0.3">
      <c r="A820" s="343" t="s">
        <v>18</v>
      </c>
      <c r="B820" s="343" t="s">
        <v>18</v>
      </c>
      <c r="C820" s="343" t="s">
        <v>205</v>
      </c>
      <c r="D820" s="343" t="s">
        <v>3</v>
      </c>
      <c r="E820" s="343">
        <v>370914</v>
      </c>
      <c r="F820" s="343">
        <v>16</v>
      </c>
      <c r="G820" s="343">
        <v>1.9</v>
      </c>
      <c r="H820" s="343">
        <v>1572</v>
      </c>
      <c r="I820" s="343">
        <v>2986.7999999999997</v>
      </c>
      <c r="L820" s="343">
        <v>1.7</v>
      </c>
      <c r="M820" s="355">
        <f t="shared" si="108"/>
        <v>0.89473684210526316</v>
      </c>
    </row>
    <row r="821" spans="1:13" x14ac:dyDescent="0.3">
      <c r="A821" s="343" t="s">
        <v>18</v>
      </c>
      <c r="B821" s="343" t="s">
        <v>18</v>
      </c>
      <c r="C821" s="343" t="s">
        <v>206</v>
      </c>
      <c r="D821" s="343" t="s">
        <v>3</v>
      </c>
      <c r="E821" s="343">
        <v>370914</v>
      </c>
      <c r="F821" s="343">
        <v>16</v>
      </c>
      <c r="G821" s="343">
        <v>2</v>
      </c>
      <c r="H821" s="343">
        <v>200</v>
      </c>
      <c r="I821" s="343">
        <v>400</v>
      </c>
      <c r="L821" s="343">
        <v>2.1</v>
      </c>
      <c r="M821" s="355">
        <f t="shared" si="108"/>
        <v>1.05</v>
      </c>
    </row>
    <row r="822" spans="1:13" x14ac:dyDescent="0.3">
      <c r="A822" s="343" t="s">
        <v>18</v>
      </c>
      <c r="B822" s="343" t="s">
        <v>18</v>
      </c>
      <c r="C822" s="343" t="s">
        <v>207</v>
      </c>
      <c r="D822" s="343" t="s">
        <v>3</v>
      </c>
      <c r="E822" s="343">
        <v>370914</v>
      </c>
      <c r="F822" s="343">
        <v>16</v>
      </c>
      <c r="G822" s="343">
        <v>1.56</v>
      </c>
      <c r="H822" s="343">
        <v>92</v>
      </c>
      <c r="I822" s="343">
        <v>143.52000000000001</v>
      </c>
      <c r="L822" s="343">
        <v>1.56</v>
      </c>
      <c r="M822" s="355">
        <f t="shared" si="108"/>
        <v>1</v>
      </c>
    </row>
    <row r="823" spans="1:13" x14ac:dyDescent="0.3">
      <c r="A823" s="343" t="s">
        <v>18</v>
      </c>
      <c r="B823" s="343" t="s">
        <v>18</v>
      </c>
      <c r="C823" s="343" t="s">
        <v>208</v>
      </c>
      <c r="D823" s="343" t="s">
        <v>3</v>
      </c>
      <c r="E823" s="343">
        <v>370914</v>
      </c>
      <c r="F823" s="343">
        <v>16</v>
      </c>
      <c r="G823" s="343">
        <v>0.92</v>
      </c>
      <c r="H823" s="343">
        <v>1000</v>
      </c>
      <c r="I823" s="343">
        <v>920</v>
      </c>
      <c r="L823" s="343">
        <v>0.92</v>
      </c>
      <c r="M823" s="355">
        <f t="shared" si="108"/>
        <v>1</v>
      </c>
    </row>
    <row r="824" spans="1:13" x14ac:dyDescent="0.3">
      <c r="A824" s="343" t="s">
        <v>18</v>
      </c>
      <c r="B824" s="343" t="s">
        <v>18</v>
      </c>
      <c r="C824" s="343" t="s">
        <v>209</v>
      </c>
      <c r="D824" s="343" t="s">
        <v>3</v>
      </c>
      <c r="E824" s="343">
        <v>370914</v>
      </c>
      <c r="F824" s="343">
        <v>16</v>
      </c>
      <c r="G824" s="343">
        <v>2</v>
      </c>
      <c r="H824" s="343">
        <v>95</v>
      </c>
      <c r="I824" s="343">
        <v>190</v>
      </c>
      <c r="L824" s="343">
        <v>2.2999999999999998</v>
      </c>
      <c r="M824" s="355">
        <f t="shared" si="108"/>
        <v>1.1499999999999999</v>
      </c>
    </row>
    <row r="825" spans="1:13" x14ac:dyDescent="0.3">
      <c r="A825" s="343" t="s">
        <v>18</v>
      </c>
      <c r="B825" s="343" t="s">
        <v>18</v>
      </c>
      <c r="C825" s="343" t="s">
        <v>215</v>
      </c>
      <c r="D825" s="343" t="s">
        <v>3</v>
      </c>
      <c r="E825" s="343">
        <v>370914</v>
      </c>
      <c r="F825" s="343">
        <v>16</v>
      </c>
      <c r="G825" s="343">
        <v>2</v>
      </c>
      <c r="H825" s="343">
        <v>150</v>
      </c>
      <c r="I825" s="343">
        <v>300</v>
      </c>
      <c r="L825" s="343">
        <v>2</v>
      </c>
      <c r="M825" s="355">
        <f t="shared" si="108"/>
        <v>1</v>
      </c>
    </row>
    <row r="826" spans="1:13" x14ac:dyDescent="0.3">
      <c r="A826" s="343" t="s">
        <v>18</v>
      </c>
      <c r="B826" s="343" t="s">
        <v>18</v>
      </c>
      <c r="C826" s="343" t="s">
        <v>216</v>
      </c>
      <c r="D826" s="343" t="s">
        <v>3</v>
      </c>
      <c r="E826" s="343">
        <v>370914</v>
      </c>
      <c r="F826" s="343">
        <v>16</v>
      </c>
      <c r="G826" s="343">
        <v>0.95</v>
      </c>
      <c r="H826" s="343">
        <v>650</v>
      </c>
      <c r="I826" s="343">
        <v>617.5</v>
      </c>
      <c r="L826" s="343">
        <v>1.1000000000000001</v>
      </c>
      <c r="M826" s="355">
        <f t="shared" si="108"/>
        <v>1.1578947368421053</v>
      </c>
    </row>
    <row r="827" spans="1:13" x14ac:dyDescent="0.3">
      <c r="A827" s="343" t="s">
        <v>18</v>
      </c>
      <c r="B827" s="343" t="s">
        <v>18</v>
      </c>
      <c r="C827" s="343" t="s">
        <v>217</v>
      </c>
      <c r="D827" s="343" t="s">
        <v>3</v>
      </c>
      <c r="E827" s="343">
        <v>370914</v>
      </c>
      <c r="F827" s="343">
        <v>16</v>
      </c>
      <c r="G827" s="343">
        <v>1.25</v>
      </c>
      <c r="H827" s="343">
        <v>40</v>
      </c>
      <c r="I827" s="343">
        <v>50</v>
      </c>
      <c r="L827" s="343">
        <v>1.25</v>
      </c>
      <c r="M827" s="355">
        <f t="shared" si="108"/>
        <v>1</v>
      </c>
    </row>
    <row r="828" spans="1:13" x14ac:dyDescent="0.3">
      <c r="A828" s="343" t="s">
        <v>18</v>
      </c>
      <c r="B828" s="343" t="s">
        <v>18</v>
      </c>
      <c r="C828" s="343" t="s">
        <v>211</v>
      </c>
      <c r="D828" s="343" t="s">
        <v>3</v>
      </c>
      <c r="E828" s="343">
        <v>370914</v>
      </c>
      <c r="F828" s="343">
        <v>16</v>
      </c>
      <c r="G828" s="343">
        <v>1</v>
      </c>
      <c r="H828" s="343">
        <v>72</v>
      </c>
      <c r="I828" s="343">
        <v>72</v>
      </c>
      <c r="L828" s="343">
        <v>1.25</v>
      </c>
      <c r="M828" s="355">
        <f t="shared" si="108"/>
        <v>1.25</v>
      </c>
    </row>
    <row r="829" spans="1:13" x14ac:dyDescent="0.3">
      <c r="A829" s="343" t="s">
        <v>18</v>
      </c>
      <c r="B829" s="343" t="s">
        <v>18</v>
      </c>
      <c r="C829" s="343" t="s">
        <v>218</v>
      </c>
      <c r="D829" s="343" t="s">
        <v>3</v>
      </c>
      <c r="E829" s="343">
        <v>370914</v>
      </c>
      <c r="F829" s="343">
        <v>16</v>
      </c>
      <c r="G829" s="343">
        <v>1.02</v>
      </c>
      <c r="H829" s="343">
        <v>120</v>
      </c>
      <c r="I829" s="343">
        <v>122.4</v>
      </c>
      <c r="L829" s="343">
        <v>1.02</v>
      </c>
      <c r="M829" s="355">
        <f t="shared" si="108"/>
        <v>1</v>
      </c>
    </row>
    <row r="830" spans="1:13" x14ac:dyDescent="0.3">
      <c r="A830" s="343" t="s">
        <v>18</v>
      </c>
      <c r="B830" s="343" t="s">
        <v>18</v>
      </c>
      <c r="C830" s="343" t="s">
        <v>219</v>
      </c>
      <c r="D830" s="343" t="s">
        <v>3</v>
      </c>
      <c r="E830" s="343">
        <v>370914</v>
      </c>
      <c r="F830" s="343">
        <v>16</v>
      </c>
      <c r="G830" s="343">
        <v>2.1</v>
      </c>
      <c r="H830" s="343">
        <v>80</v>
      </c>
      <c r="I830" s="343">
        <v>168</v>
      </c>
      <c r="L830" s="343">
        <v>1.98</v>
      </c>
      <c r="M830" s="355">
        <f t="shared" si="108"/>
        <v>0.94285714285714284</v>
      </c>
    </row>
    <row r="831" spans="1:13" x14ac:dyDescent="0.3">
      <c r="A831" s="343" t="s">
        <v>18</v>
      </c>
      <c r="B831" s="343" t="s">
        <v>18</v>
      </c>
      <c r="C831" s="343" t="s">
        <v>212</v>
      </c>
      <c r="D831" s="343" t="s">
        <v>3</v>
      </c>
      <c r="E831" s="343">
        <v>370914</v>
      </c>
      <c r="F831" s="343">
        <v>16</v>
      </c>
      <c r="G831" s="343">
        <v>1.6</v>
      </c>
      <c r="H831" s="343">
        <v>360</v>
      </c>
      <c r="I831" s="343">
        <v>576</v>
      </c>
      <c r="L831" s="343">
        <v>1.8</v>
      </c>
      <c r="M831" s="355">
        <f t="shared" si="108"/>
        <v>1.125</v>
      </c>
    </row>
    <row r="832" spans="1:13" x14ac:dyDescent="0.3">
      <c r="A832" s="343" t="s">
        <v>18</v>
      </c>
      <c r="B832" s="343" t="s">
        <v>18</v>
      </c>
      <c r="C832" s="343" t="s">
        <v>213</v>
      </c>
      <c r="D832" s="343" t="s">
        <v>3</v>
      </c>
      <c r="E832" s="343">
        <v>370914</v>
      </c>
      <c r="F832" s="343">
        <v>16</v>
      </c>
      <c r="G832" s="343">
        <v>1</v>
      </c>
      <c r="H832" s="343">
        <v>250</v>
      </c>
      <c r="I832" s="343">
        <v>250</v>
      </c>
      <c r="L832" s="343">
        <v>1</v>
      </c>
      <c r="M832" s="355">
        <f t="shared" si="108"/>
        <v>1</v>
      </c>
    </row>
    <row r="834" spans="1:18" x14ac:dyDescent="0.3">
      <c r="C834" s="16" t="s">
        <v>243</v>
      </c>
      <c r="D834" s="31"/>
      <c r="G834" s="12">
        <v>1.8998314365556237</v>
      </c>
      <c r="H834" s="12">
        <v>5935</v>
      </c>
      <c r="I834" s="12">
        <v>11275.499575957627</v>
      </c>
      <c r="J834" s="12">
        <v>3.8886217476309916E-2</v>
      </c>
      <c r="L834" s="40">
        <v>1.9919179833429947</v>
      </c>
      <c r="M834" s="356">
        <f>GEOMEAN(M835:M843)</f>
        <v>1.0484709037946667</v>
      </c>
      <c r="N834" s="356">
        <f>+M834*I834</f>
        <v>11822.033231140675</v>
      </c>
      <c r="O834" s="356">
        <f>+N834/I834*100</f>
        <v>104.84709037946666</v>
      </c>
      <c r="R834" s="12">
        <v>20.794880658579252</v>
      </c>
    </row>
    <row r="835" spans="1:18" x14ac:dyDescent="0.3">
      <c r="A835" s="343" t="s">
        <v>18</v>
      </c>
      <c r="B835" s="343" t="s">
        <v>18</v>
      </c>
      <c r="C835" s="343" t="s">
        <v>197</v>
      </c>
      <c r="D835" s="343" t="s">
        <v>3</v>
      </c>
      <c r="E835" s="343">
        <v>370914</v>
      </c>
      <c r="F835" s="343">
        <v>16</v>
      </c>
      <c r="G835" s="343">
        <v>2.2599999999999998</v>
      </c>
      <c r="H835" s="343">
        <v>300</v>
      </c>
      <c r="I835" s="343">
        <v>677.99999999999989</v>
      </c>
      <c r="L835" s="343">
        <v>2.34</v>
      </c>
      <c r="M835" s="355">
        <f t="shared" ref="M835:M843" si="109">+L835/G835</f>
        <v>1.0353982300884956</v>
      </c>
    </row>
    <row r="836" spans="1:18" x14ac:dyDescent="0.3">
      <c r="A836" s="343" t="s">
        <v>18</v>
      </c>
      <c r="B836" s="343" t="s">
        <v>18</v>
      </c>
      <c r="C836" s="343" t="s">
        <v>200</v>
      </c>
      <c r="D836" s="343" t="s">
        <v>3</v>
      </c>
      <c r="E836" s="343">
        <v>370914</v>
      </c>
      <c r="F836" s="343">
        <v>16</v>
      </c>
      <c r="G836" s="343">
        <v>2.8</v>
      </c>
      <c r="H836" s="343">
        <v>3500</v>
      </c>
      <c r="I836" s="343">
        <v>9800</v>
      </c>
      <c r="L836" s="343">
        <v>2.8</v>
      </c>
      <c r="M836" s="355">
        <f t="shared" si="109"/>
        <v>1</v>
      </c>
    </row>
    <row r="837" spans="1:18" x14ac:dyDescent="0.3">
      <c r="A837" s="343" t="s">
        <v>18</v>
      </c>
      <c r="B837" s="343" t="s">
        <v>18</v>
      </c>
      <c r="C837" s="343" t="s">
        <v>202</v>
      </c>
      <c r="D837" s="343" t="s">
        <v>3</v>
      </c>
      <c r="E837" s="343">
        <v>370914</v>
      </c>
      <c r="F837" s="343">
        <v>16</v>
      </c>
      <c r="G837" s="343">
        <v>2.48</v>
      </c>
      <c r="H837" s="343">
        <v>230</v>
      </c>
      <c r="I837" s="343">
        <v>570.4</v>
      </c>
      <c r="L837" s="343">
        <v>2.48</v>
      </c>
      <c r="M837" s="355">
        <f t="shared" si="109"/>
        <v>1</v>
      </c>
    </row>
    <row r="838" spans="1:18" x14ac:dyDescent="0.3">
      <c r="A838" s="343" t="s">
        <v>18</v>
      </c>
      <c r="B838" s="343" t="s">
        <v>18</v>
      </c>
      <c r="C838" s="343" t="s">
        <v>205</v>
      </c>
      <c r="D838" s="343" t="s">
        <v>3</v>
      </c>
      <c r="E838" s="343">
        <v>370914</v>
      </c>
      <c r="F838" s="343">
        <v>16</v>
      </c>
      <c r="G838" s="343">
        <v>1.9</v>
      </c>
      <c r="H838" s="343">
        <v>135</v>
      </c>
      <c r="I838" s="343">
        <v>256.5</v>
      </c>
      <c r="L838" s="343">
        <v>1.72</v>
      </c>
      <c r="M838" s="355">
        <f t="shared" si="109"/>
        <v>0.90526315789473688</v>
      </c>
    </row>
    <row r="839" spans="1:18" x14ac:dyDescent="0.3">
      <c r="A839" s="343" t="s">
        <v>18</v>
      </c>
      <c r="B839" s="343" t="s">
        <v>18</v>
      </c>
      <c r="C839" s="343" t="s">
        <v>207</v>
      </c>
      <c r="D839" s="343" t="s">
        <v>3</v>
      </c>
      <c r="E839" s="343">
        <v>370914</v>
      </c>
      <c r="F839" s="343">
        <v>16</v>
      </c>
      <c r="G839" s="343">
        <v>2.56</v>
      </c>
      <c r="H839" s="343">
        <v>65</v>
      </c>
      <c r="I839" s="343">
        <v>166.4</v>
      </c>
      <c r="L839" s="343">
        <v>2.56</v>
      </c>
      <c r="M839" s="355">
        <f t="shared" si="109"/>
        <v>1</v>
      </c>
    </row>
    <row r="840" spans="1:18" x14ac:dyDescent="0.3">
      <c r="A840" s="343" t="s">
        <v>18</v>
      </c>
      <c r="B840" s="343" t="s">
        <v>18</v>
      </c>
      <c r="C840" s="343" t="s">
        <v>208</v>
      </c>
      <c r="D840" s="343" t="s">
        <v>3</v>
      </c>
      <c r="E840" s="343">
        <v>370914</v>
      </c>
      <c r="F840" s="343">
        <v>16</v>
      </c>
      <c r="G840" s="343">
        <v>1.2</v>
      </c>
      <c r="H840" s="343">
        <v>1000</v>
      </c>
      <c r="I840" s="343">
        <v>1200</v>
      </c>
      <c r="L840" s="343">
        <v>1.2</v>
      </c>
      <c r="M840" s="355">
        <f t="shared" si="109"/>
        <v>1</v>
      </c>
    </row>
    <row r="841" spans="1:18" x14ac:dyDescent="0.3">
      <c r="A841" s="343" t="s">
        <v>18</v>
      </c>
      <c r="B841" s="343" t="s">
        <v>18</v>
      </c>
      <c r="C841" s="343" t="s">
        <v>209</v>
      </c>
      <c r="D841" s="343" t="s">
        <v>3</v>
      </c>
      <c r="E841" s="343">
        <v>370914</v>
      </c>
      <c r="F841" s="343">
        <v>16</v>
      </c>
      <c r="G841" s="343">
        <v>2</v>
      </c>
      <c r="H841" s="343">
        <v>35</v>
      </c>
      <c r="I841" s="343">
        <v>70</v>
      </c>
      <c r="L841" s="343">
        <v>2.2999999999999998</v>
      </c>
      <c r="M841" s="355">
        <f t="shared" si="109"/>
        <v>1.1499999999999999</v>
      </c>
    </row>
    <row r="842" spans="1:18" x14ac:dyDescent="0.3">
      <c r="A842" s="343" t="s">
        <v>18</v>
      </c>
      <c r="B842" s="343" t="s">
        <v>18</v>
      </c>
      <c r="C842" s="343" t="s">
        <v>211</v>
      </c>
      <c r="D842" s="343" t="s">
        <v>3</v>
      </c>
      <c r="E842" s="343">
        <v>370914</v>
      </c>
      <c r="F842" s="343">
        <v>16</v>
      </c>
      <c r="G842" s="343">
        <v>1</v>
      </c>
      <c r="H842" s="343">
        <v>70</v>
      </c>
      <c r="I842" s="343">
        <v>70</v>
      </c>
      <c r="L842" s="343">
        <v>1.25</v>
      </c>
      <c r="M842" s="355">
        <f t="shared" si="109"/>
        <v>1.25</v>
      </c>
    </row>
    <row r="843" spans="1:18" x14ac:dyDescent="0.3">
      <c r="A843" s="343" t="s">
        <v>18</v>
      </c>
      <c r="B843" s="343" t="s">
        <v>18</v>
      </c>
      <c r="C843" s="343" t="s">
        <v>212</v>
      </c>
      <c r="D843" s="343" t="s">
        <v>3</v>
      </c>
      <c r="E843" s="343">
        <v>370914</v>
      </c>
      <c r="F843" s="343">
        <v>16</v>
      </c>
      <c r="G843" s="343">
        <v>1.76</v>
      </c>
      <c r="H843" s="343">
        <v>600</v>
      </c>
      <c r="I843" s="343">
        <v>1056</v>
      </c>
      <c r="L843" s="343">
        <v>2</v>
      </c>
      <c r="M843" s="355">
        <f t="shared" si="109"/>
        <v>1.1363636363636365</v>
      </c>
    </row>
    <row r="845" spans="1:18" x14ac:dyDescent="0.3">
      <c r="C845" s="16" t="s">
        <v>124</v>
      </c>
      <c r="D845" s="31"/>
      <c r="G845" s="12">
        <v>9.5788863424960216</v>
      </c>
      <c r="H845" s="12">
        <v>103849</v>
      </c>
      <c r="I845" s="12">
        <v>994757.76778186939</v>
      </c>
      <c r="J845" s="12">
        <v>3.4306565871986279</v>
      </c>
      <c r="L845" s="40">
        <v>10.181839821779993</v>
      </c>
      <c r="M845" s="356">
        <f>GEOMEAN(M846:M855)</f>
        <v>1.0373250037388533</v>
      </c>
      <c r="N845" s="356">
        <f>+M845*I845</f>
        <v>1031887.105183581</v>
      </c>
      <c r="O845" s="356">
        <f>+N845/I845*100</f>
        <v>103.73250037388533</v>
      </c>
      <c r="R845" s="12">
        <v>106.29460939116704</v>
      </c>
    </row>
    <row r="846" spans="1:18" x14ac:dyDescent="0.3">
      <c r="A846" s="343" t="s">
        <v>18</v>
      </c>
      <c r="B846" s="343" t="s">
        <v>18</v>
      </c>
      <c r="C846" s="343" t="s">
        <v>197</v>
      </c>
      <c r="D846" s="343" t="s">
        <v>3</v>
      </c>
      <c r="E846" s="343">
        <v>310104</v>
      </c>
      <c r="F846" s="343">
        <v>11</v>
      </c>
      <c r="G846" s="343">
        <v>9.2899999999999991</v>
      </c>
      <c r="H846" s="343">
        <v>2000</v>
      </c>
      <c r="I846" s="343">
        <v>18580</v>
      </c>
      <c r="L846" s="343">
        <v>9.49</v>
      </c>
      <c r="M846" s="355">
        <f t="shared" ref="M846:M855" si="110">+L846/G846</f>
        <v>1.0215285252960173</v>
      </c>
    </row>
    <row r="847" spans="1:18" x14ac:dyDescent="0.3">
      <c r="A847" s="343" t="s">
        <v>18</v>
      </c>
      <c r="B847" s="343" t="s">
        <v>18</v>
      </c>
      <c r="C847" s="343" t="s">
        <v>198</v>
      </c>
      <c r="D847" s="343" t="s">
        <v>3</v>
      </c>
      <c r="E847" s="343">
        <v>310104</v>
      </c>
      <c r="F847" s="343">
        <v>11</v>
      </c>
      <c r="G847" s="343">
        <v>10</v>
      </c>
      <c r="H847" s="343">
        <v>400</v>
      </c>
      <c r="I847" s="343">
        <v>4000</v>
      </c>
      <c r="L847" s="343">
        <v>9.34</v>
      </c>
      <c r="M847" s="355">
        <f t="shared" si="110"/>
        <v>0.93399999999999994</v>
      </c>
    </row>
    <row r="848" spans="1:18" x14ac:dyDescent="0.3">
      <c r="A848" s="343" t="s">
        <v>18</v>
      </c>
      <c r="B848" s="343" t="s">
        <v>18</v>
      </c>
      <c r="C848" s="343" t="s">
        <v>214</v>
      </c>
      <c r="D848" s="343" t="s">
        <v>3</v>
      </c>
      <c r="E848" s="343">
        <v>310104</v>
      </c>
      <c r="F848" s="343">
        <v>11</v>
      </c>
      <c r="G848" s="343">
        <v>10.7</v>
      </c>
      <c r="H848" s="343">
        <v>3990</v>
      </c>
      <c r="I848" s="343">
        <v>42693</v>
      </c>
      <c r="L848" s="343">
        <v>10.7</v>
      </c>
      <c r="M848" s="355">
        <f t="shared" si="110"/>
        <v>1</v>
      </c>
    </row>
    <row r="849" spans="1:18" x14ac:dyDescent="0.3">
      <c r="A849" s="343" t="s">
        <v>18</v>
      </c>
      <c r="B849" s="343" t="s">
        <v>18</v>
      </c>
      <c r="C849" s="343" t="s">
        <v>199</v>
      </c>
      <c r="D849" s="343" t="s">
        <v>3</v>
      </c>
      <c r="E849" s="343">
        <v>310104</v>
      </c>
      <c r="F849" s="343">
        <v>11</v>
      </c>
      <c r="G849" s="343">
        <v>10.25</v>
      </c>
      <c r="H849" s="343">
        <v>500</v>
      </c>
      <c r="I849" s="343">
        <v>5125</v>
      </c>
      <c r="L849" s="343">
        <v>11.5</v>
      </c>
      <c r="M849" s="355">
        <f t="shared" si="110"/>
        <v>1.1219512195121952</v>
      </c>
    </row>
    <row r="850" spans="1:18" x14ac:dyDescent="0.3">
      <c r="A850" s="343" t="s">
        <v>18</v>
      </c>
      <c r="B850" s="343" t="s">
        <v>18</v>
      </c>
      <c r="C850" s="343" t="s">
        <v>200</v>
      </c>
      <c r="D850" s="343" t="s">
        <v>3</v>
      </c>
      <c r="E850" s="343">
        <v>310104</v>
      </c>
      <c r="F850" s="343">
        <v>11</v>
      </c>
      <c r="G850" s="343">
        <v>9.16</v>
      </c>
      <c r="H850" s="343">
        <v>5405</v>
      </c>
      <c r="I850" s="343">
        <v>49509.8</v>
      </c>
      <c r="L850" s="343">
        <v>9.7100000000000009</v>
      </c>
      <c r="M850" s="355">
        <f t="shared" si="110"/>
        <v>1.0600436681222709</v>
      </c>
    </row>
    <row r="851" spans="1:18" x14ac:dyDescent="0.3">
      <c r="A851" s="343" t="s">
        <v>18</v>
      </c>
      <c r="B851" s="343" t="s">
        <v>18</v>
      </c>
      <c r="C851" s="343" t="s">
        <v>202</v>
      </c>
      <c r="D851" s="343" t="s">
        <v>3</v>
      </c>
      <c r="E851" s="343">
        <v>310104</v>
      </c>
      <c r="F851" s="343">
        <v>11</v>
      </c>
      <c r="G851" s="343">
        <v>9.5</v>
      </c>
      <c r="H851" s="343">
        <v>300</v>
      </c>
      <c r="I851" s="343">
        <v>2850</v>
      </c>
      <c r="L851" s="343">
        <v>11</v>
      </c>
      <c r="M851" s="355">
        <f t="shared" si="110"/>
        <v>1.1578947368421053</v>
      </c>
    </row>
    <row r="852" spans="1:18" x14ac:dyDescent="0.3">
      <c r="A852" s="343" t="s">
        <v>18</v>
      </c>
      <c r="B852" s="343" t="s">
        <v>18</v>
      </c>
      <c r="C852" s="343" t="s">
        <v>205</v>
      </c>
      <c r="D852" s="343" t="s">
        <v>3</v>
      </c>
      <c r="E852" s="343">
        <v>310104</v>
      </c>
      <c r="F852" s="343">
        <v>11</v>
      </c>
      <c r="G852" s="343">
        <v>9.35</v>
      </c>
      <c r="H852" s="343">
        <v>2254</v>
      </c>
      <c r="I852" s="343">
        <v>21074.899999999998</v>
      </c>
      <c r="L852" s="343">
        <v>9.9499999999999993</v>
      </c>
      <c r="M852" s="355">
        <f t="shared" si="110"/>
        <v>1.0641711229946524</v>
      </c>
    </row>
    <row r="853" spans="1:18" x14ac:dyDescent="0.3">
      <c r="A853" s="343" t="s">
        <v>18</v>
      </c>
      <c r="B853" s="343" t="s">
        <v>18</v>
      </c>
      <c r="C853" s="343" t="s">
        <v>207</v>
      </c>
      <c r="D853" s="343" t="s">
        <v>3</v>
      </c>
      <c r="E853" s="343">
        <v>310104</v>
      </c>
      <c r="F853" s="343">
        <v>11</v>
      </c>
      <c r="G853" s="343">
        <v>8.5500000000000007</v>
      </c>
      <c r="H853" s="343">
        <v>89000</v>
      </c>
      <c r="I853" s="343">
        <v>760950.00000000012</v>
      </c>
      <c r="L853" s="343">
        <v>9.1</v>
      </c>
      <c r="M853" s="355">
        <f t="shared" si="110"/>
        <v>1.0643274853801168</v>
      </c>
    </row>
    <row r="854" spans="1:18" x14ac:dyDescent="0.3">
      <c r="A854" s="343" t="s">
        <v>18</v>
      </c>
      <c r="B854" s="343" t="s">
        <v>18</v>
      </c>
      <c r="C854" s="343" t="s">
        <v>216</v>
      </c>
      <c r="D854" s="343" t="s">
        <v>3</v>
      </c>
      <c r="E854" s="343">
        <v>310104</v>
      </c>
      <c r="F854" s="343">
        <v>11</v>
      </c>
      <c r="G854" s="343">
        <v>11.95</v>
      </c>
      <c r="H854" s="343">
        <v>101</v>
      </c>
      <c r="I854" s="343">
        <v>1206.9499999999998</v>
      </c>
      <c r="L854" s="343">
        <v>11.95</v>
      </c>
      <c r="M854" s="355">
        <f t="shared" si="110"/>
        <v>1</v>
      </c>
    </row>
    <row r="855" spans="1:18" x14ac:dyDescent="0.3">
      <c r="A855" s="343" t="s">
        <v>18</v>
      </c>
      <c r="B855" s="343" t="s">
        <v>18</v>
      </c>
      <c r="C855" s="343" t="s">
        <v>212</v>
      </c>
      <c r="D855" s="343" t="s">
        <v>3</v>
      </c>
      <c r="E855" s="343">
        <v>310104</v>
      </c>
      <c r="F855" s="343">
        <v>11</v>
      </c>
      <c r="G855" s="343">
        <v>9.8000000000000007</v>
      </c>
      <c r="H855" s="343">
        <v>4800</v>
      </c>
      <c r="I855" s="343">
        <v>47040</v>
      </c>
      <c r="L855" s="343">
        <v>9.5</v>
      </c>
      <c r="M855" s="355">
        <f t="shared" si="110"/>
        <v>0.96938775510204078</v>
      </c>
    </row>
    <row r="857" spans="1:18" x14ac:dyDescent="0.3">
      <c r="C857" s="16" t="s">
        <v>123</v>
      </c>
      <c r="D857" s="31"/>
      <c r="G857" s="12">
        <v>5.1303516890469805</v>
      </c>
      <c r="H857" s="12">
        <v>695</v>
      </c>
      <c r="I857" s="12">
        <v>3565.5944238876514</v>
      </c>
      <c r="J857" s="12">
        <v>1.2296792640146716E-2</v>
      </c>
      <c r="L857" s="40">
        <v>5.0864378229532159</v>
      </c>
      <c r="M857" s="356">
        <f>GEOMEAN(M858:M860)</f>
        <v>0.99144037899243476</v>
      </c>
      <c r="N857" s="356">
        <f>+M857*I857</f>
        <v>3535.0742869524852</v>
      </c>
      <c r="O857" s="356">
        <f>+N857/I857*100</f>
        <v>99.144037899243472</v>
      </c>
      <c r="R857" s="12">
        <v>99.144037899243472</v>
      </c>
    </row>
    <row r="858" spans="1:18" x14ac:dyDescent="0.3">
      <c r="A858" s="343" t="s">
        <v>18</v>
      </c>
      <c r="B858" s="343" t="s">
        <v>18</v>
      </c>
      <c r="C858" s="343" t="s">
        <v>197</v>
      </c>
      <c r="D858" s="343" t="s">
        <v>3</v>
      </c>
      <c r="E858" s="343">
        <v>311020</v>
      </c>
      <c r="F858" s="343">
        <v>12</v>
      </c>
      <c r="G858" s="343">
        <v>3.57</v>
      </c>
      <c r="H858" s="343">
        <v>150</v>
      </c>
      <c r="L858" s="343">
        <v>3.57</v>
      </c>
      <c r="M858" s="355">
        <f t="shared" ref="M858:M860" si="111">+L858/G858</f>
        <v>1</v>
      </c>
    </row>
    <row r="859" spans="1:18" x14ac:dyDescent="0.3">
      <c r="A859" s="343" t="s">
        <v>18</v>
      </c>
      <c r="B859" s="343" t="s">
        <v>18</v>
      </c>
      <c r="C859" s="343" t="s">
        <v>200</v>
      </c>
      <c r="D859" s="343" t="s">
        <v>3</v>
      </c>
      <c r="E859" s="343">
        <v>311020</v>
      </c>
      <c r="F859" s="343">
        <v>12</v>
      </c>
      <c r="G859" s="343">
        <v>7.07</v>
      </c>
      <c r="H859" s="343">
        <v>510</v>
      </c>
      <c r="L859" s="343">
        <v>6.89</v>
      </c>
      <c r="M859" s="355">
        <f t="shared" si="111"/>
        <v>0.97454031117397444</v>
      </c>
    </row>
    <row r="860" spans="1:18" x14ac:dyDescent="0.3">
      <c r="A860" s="343" t="s">
        <v>18</v>
      </c>
      <c r="B860" s="343" t="s">
        <v>18</v>
      </c>
      <c r="C860" s="343" t="s">
        <v>205</v>
      </c>
      <c r="D860" s="343" t="s">
        <v>3</v>
      </c>
      <c r="E860" s="343">
        <v>311020</v>
      </c>
      <c r="F860" s="343">
        <v>12</v>
      </c>
      <c r="G860" s="343">
        <v>5.35</v>
      </c>
      <c r="H860" s="343">
        <v>35</v>
      </c>
      <c r="L860" s="343">
        <v>5.35</v>
      </c>
      <c r="M860" s="355">
        <f t="shared" si="111"/>
        <v>1</v>
      </c>
    </row>
    <row r="862" spans="1:18" x14ac:dyDescent="0.3">
      <c r="C862" s="16" t="s">
        <v>125</v>
      </c>
      <c r="D862" s="31"/>
      <c r="G862" s="12">
        <v>64.786485297575638</v>
      </c>
      <c r="H862" s="12">
        <v>416777</v>
      </c>
      <c r="I862" s="12">
        <v>27001516.98286768</v>
      </c>
      <c r="J862" s="12">
        <v>93.121094503424061</v>
      </c>
      <c r="L862" s="40">
        <v>68.200216639849415</v>
      </c>
      <c r="M862" s="356">
        <f>GEOMEAN(M863:M869)</f>
        <v>1.0526920286938537</v>
      </c>
      <c r="N862" s="356">
        <f>+M862*I862</f>
        <v>28424281.690506522</v>
      </c>
      <c r="O862" s="356">
        <f>+N862/I862*100</f>
        <v>105.26920286938537</v>
      </c>
      <c r="R862" s="12">
        <v>105.26920286938535</v>
      </c>
    </row>
    <row r="863" spans="1:18" x14ac:dyDescent="0.3">
      <c r="A863" s="343" t="s">
        <v>18</v>
      </c>
      <c r="B863" s="343" t="s">
        <v>18</v>
      </c>
      <c r="C863" s="343" t="s">
        <v>197</v>
      </c>
      <c r="D863" s="343" t="s">
        <v>3</v>
      </c>
      <c r="E863" s="343">
        <v>320408</v>
      </c>
      <c r="F863" s="343">
        <v>13</v>
      </c>
      <c r="G863" s="343">
        <v>63</v>
      </c>
      <c r="H863" s="343">
        <v>10000</v>
      </c>
      <c r="L863" s="343">
        <v>65</v>
      </c>
      <c r="M863" s="355">
        <f t="shared" ref="M863:M869" si="112">+L863/G863</f>
        <v>1.0317460317460319</v>
      </c>
    </row>
    <row r="864" spans="1:18" x14ac:dyDescent="0.3">
      <c r="A864" s="343" t="s">
        <v>18</v>
      </c>
      <c r="B864" s="343" t="s">
        <v>18</v>
      </c>
      <c r="C864" s="343" t="s">
        <v>214</v>
      </c>
      <c r="D864" s="343" t="s">
        <v>3</v>
      </c>
      <c r="E864" s="343">
        <v>320408</v>
      </c>
      <c r="F864" s="343">
        <v>13</v>
      </c>
      <c r="G864" s="343">
        <v>69</v>
      </c>
      <c r="H864" s="343">
        <v>432</v>
      </c>
      <c r="L864" s="343">
        <v>70</v>
      </c>
      <c r="M864" s="355">
        <f t="shared" si="112"/>
        <v>1.0144927536231885</v>
      </c>
    </row>
    <row r="865" spans="1:18" x14ac:dyDescent="0.3">
      <c r="A865" s="343" t="s">
        <v>18</v>
      </c>
      <c r="B865" s="343" t="s">
        <v>18</v>
      </c>
      <c r="C865" s="343" t="s">
        <v>199</v>
      </c>
      <c r="D865" s="343" t="s">
        <v>3</v>
      </c>
      <c r="E865" s="343">
        <v>320408</v>
      </c>
      <c r="F865" s="343">
        <v>13</v>
      </c>
      <c r="G865" s="343">
        <v>75</v>
      </c>
      <c r="H865" s="343">
        <v>400</v>
      </c>
      <c r="L865" s="343">
        <v>75</v>
      </c>
      <c r="M865" s="355">
        <f t="shared" si="112"/>
        <v>1</v>
      </c>
    </row>
    <row r="866" spans="1:18" x14ac:dyDescent="0.3">
      <c r="A866" s="343" t="s">
        <v>18</v>
      </c>
      <c r="B866" s="343" t="s">
        <v>18</v>
      </c>
      <c r="C866" s="343" t="s">
        <v>200</v>
      </c>
      <c r="D866" s="343" t="s">
        <v>3</v>
      </c>
      <c r="E866" s="343">
        <v>320408</v>
      </c>
      <c r="F866" s="343">
        <v>13</v>
      </c>
      <c r="G866" s="343">
        <v>79</v>
      </c>
      <c r="H866" s="343">
        <v>33565</v>
      </c>
      <c r="L866" s="343">
        <v>80</v>
      </c>
      <c r="M866" s="355">
        <f t="shared" si="112"/>
        <v>1.0126582278481013</v>
      </c>
    </row>
    <row r="867" spans="1:18" x14ac:dyDescent="0.3">
      <c r="A867" s="343" t="s">
        <v>18</v>
      </c>
      <c r="B867" s="343" t="s">
        <v>18</v>
      </c>
      <c r="C867" s="343" t="s">
        <v>202</v>
      </c>
      <c r="D867" s="343" t="s">
        <v>3</v>
      </c>
      <c r="E867" s="343">
        <v>320408</v>
      </c>
      <c r="F867" s="343">
        <v>13</v>
      </c>
      <c r="G867" s="343">
        <v>50</v>
      </c>
      <c r="H867" s="343">
        <v>400</v>
      </c>
      <c r="L867" s="343">
        <v>56</v>
      </c>
      <c r="M867" s="355">
        <f t="shared" si="112"/>
        <v>1.1200000000000001</v>
      </c>
    </row>
    <row r="868" spans="1:18" x14ac:dyDescent="0.3">
      <c r="A868" s="343" t="s">
        <v>18</v>
      </c>
      <c r="B868" s="343" t="s">
        <v>18</v>
      </c>
      <c r="C868" s="343" t="s">
        <v>205</v>
      </c>
      <c r="D868" s="343" t="s">
        <v>3</v>
      </c>
      <c r="E868" s="343">
        <v>320408</v>
      </c>
      <c r="F868" s="343">
        <v>13</v>
      </c>
      <c r="G868" s="343">
        <v>62</v>
      </c>
      <c r="H868" s="343">
        <v>180</v>
      </c>
      <c r="L868" s="343">
        <v>67</v>
      </c>
      <c r="M868" s="355">
        <f t="shared" si="112"/>
        <v>1.0806451612903225</v>
      </c>
    </row>
    <row r="869" spans="1:18" x14ac:dyDescent="0.3">
      <c r="A869" s="343" t="s">
        <v>18</v>
      </c>
      <c r="B869" s="343" t="s">
        <v>18</v>
      </c>
      <c r="C869" s="343" t="s">
        <v>207</v>
      </c>
      <c r="D869" s="343" t="s">
        <v>3</v>
      </c>
      <c r="E869" s="343">
        <v>320408</v>
      </c>
      <c r="F869" s="343">
        <v>13</v>
      </c>
      <c r="G869" s="343">
        <v>60</v>
      </c>
      <c r="H869" s="343">
        <v>371800</v>
      </c>
      <c r="L869" s="343">
        <v>67</v>
      </c>
      <c r="M869" s="355">
        <f t="shared" si="112"/>
        <v>1.1166666666666667</v>
      </c>
    </row>
    <row r="871" spans="1:18" x14ac:dyDescent="0.3">
      <c r="C871" s="16" t="s">
        <v>126</v>
      </c>
      <c r="D871" s="31"/>
      <c r="G871" s="12">
        <v>73.284356409729185</v>
      </c>
      <c r="H871" s="12">
        <v>10970</v>
      </c>
      <c r="I871" s="12">
        <v>803929.3898147291</v>
      </c>
      <c r="J871" s="12">
        <v>2.7725399550890963</v>
      </c>
      <c r="L871" s="40">
        <v>77.850208161672199</v>
      </c>
      <c r="M871" s="356">
        <f>GEOMEAN(M872:M878)</f>
        <v>1.062303225075971</v>
      </c>
      <c r="N871" s="356">
        <f>+M871*I871</f>
        <v>854016.78353354416</v>
      </c>
      <c r="O871" s="356">
        <f>+N871/I871*100</f>
        <v>106.23032250759709</v>
      </c>
      <c r="R871" s="12">
        <v>106.23032250759708</v>
      </c>
    </row>
    <row r="872" spans="1:18" x14ac:dyDescent="0.3">
      <c r="A872" s="343" t="s">
        <v>18</v>
      </c>
      <c r="B872" s="343" t="s">
        <v>18</v>
      </c>
      <c r="C872" s="343" t="s">
        <v>197</v>
      </c>
      <c r="D872" s="343" t="s">
        <v>3</v>
      </c>
      <c r="E872" s="343">
        <v>320408</v>
      </c>
      <c r="F872" s="343">
        <v>13</v>
      </c>
      <c r="G872" s="343">
        <v>73</v>
      </c>
      <c r="H872" s="343">
        <v>8500</v>
      </c>
      <c r="L872" s="343">
        <v>75</v>
      </c>
      <c r="M872" s="355">
        <f t="shared" ref="M872:M878" si="113">+L872/G872</f>
        <v>1.0273972602739727</v>
      </c>
    </row>
    <row r="873" spans="1:18" x14ac:dyDescent="0.3">
      <c r="A873" s="343" t="s">
        <v>18</v>
      </c>
      <c r="B873" s="343" t="s">
        <v>18</v>
      </c>
      <c r="C873" s="343" t="s">
        <v>214</v>
      </c>
      <c r="D873" s="343" t="s">
        <v>3</v>
      </c>
      <c r="E873" s="343">
        <v>320408</v>
      </c>
      <c r="F873" s="343">
        <v>13</v>
      </c>
      <c r="G873" s="343">
        <v>77</v>
      </c>
      <c r="H873" s="343">
        <v>216</v>
      </c>
      <c r="L873" s="343">
        <v>82</v>
      </c>
      <c r="M873" s="355">
        <f t="shared" si="113"/>
        <v>1.0649350649350648</v>
      </c>
    </row>
    <row r="874" spans="1:18" x14ac:dyDescent="0.3">
      <c r="A874" s="343" t="s">
        <v>18</v>
      </c>
      <c r="B874" s="343" t="s">
        <v>18</v>
      </c>
      <c r="C874" s="343" t="s">
        <v>199</v>
      </c>
      <c r="D874" s="343" t="s">
        <v>3</v>
      </c>
      <c r="E874" s="343">
        <v>320408</v>
      </c>
      <c r="F874" s="343">
        <v>13</v>
      </c>
      <c r="G874" s="343">
        <v>80</v>
      </c>
      <c r="H874" s="343">
        <v>100</v>
      </c>
      <c r="L874" s="343">
        <v>85</v>
      </c>
      <c r="M874" s="355">
        <f t="shared" si="113"/>
        <v>1.0625</v>
      </c>
    </row>
    <row r="875" spans="1:18" x14ac:dyDescent="0.3">
      <c r="A875" s="343" t="s">
        <v>18</v>
      </c>
      <c r="B875" s="343" t="s">
        <v>18</v>
      </c>
      <c r="C875" s="343" t="s">
        <v>200</v>
      </c>
      <c r="D875" s="343" t="s">
        <v>3</v>
      </c>
      <c r="E875" s="343">
        <v>320408</v>
      </c>
      <c r="F875" s="343">
        <v>13</v>
      </c>
      <c r="G875" s="343">
        <v>85</v>
      </c>
      <c r="H875" s="343">
        <v>1700</v>
      </c>
      <c r="L875" s="343">
        <v>92</v>
      </c>
      <c r="M875" s="355">
        <f t="shared" si="113"/>
        <v>1.0823529411764705</v>
      </c>
    </row>
    <row r="876" spans="1:18" x14ac:dyDescent="0.3">
      <c r="A876" s="343" t="s">
        <v>18</v>
      </c>
      <c r="B876" s="343" t="s">
        <v>18</v>
      </c>
      <c r="C876" s="343" t="s">
        <v>202</v>
      </c>
      <c r="D876" s="343" t="s">
        <v>3</v>
      </c>
      <c r="E876" s="343">
        <v>320408</v>
      </c>
      <c r="F876" s="343">
        <v>13</v>
      </c>
      <c r="G876" s="343">
        <v>55</v>
      </c>
      <c r="H876" s="343">
        <v>400</v>
      </c>
      <c r="L876" s="343">
        <v>60</v>
      </c>
      <c r="M876" s="355">
        <f t="shared" si="113"/>
        <v>1.0909090909090908</v>
      </c>
    </row>
    <row r="877" spans="1:18" x14ac:dyDescent="0.3">
      <c r="A877" s="343" t="s">
        <v>18</v>
      </c>
      <c r="B877" s="343" t="s">
        <v>18</v>
      </c>
      <c r="C877" s="343" t="s">
        <v>205</v>
      </c>
      <c r="D877" s="343" t="s">
        <v>3</v>
      </c>
      <c r="E877" s="343">
        <v>320408</v>
      </c>
      <c r="F877" s="343">
        <v>13</v>
      </c>
      <c r="G877" s="343">
        <v>72</v>
      </c>
      <c r="H877" s="343">
        <v>54</v>
      </c>
      <c r="L877" s="343">
        <v>77</v>
      </c>
      <c r="M877" s="355">
        <f t="shared" si="113"/>
        <v>1.0694444444444444</v>
      </c>
    </row>
    <row r="878" spans="1:18" x14ac:dyDescent="0.3">
      <c r="A878" s="343" t="s">
        <v>18</v>
      </c>
      <c r="B878" s="343" t="s">
        <v>18</v>
      </c>
      <c r="C878" s="343" t="s">
        <v>207</v>
      </c>
      <c r="D878" s="343" t="s">
        <v>3</v>
      </c>
      <c r="E878" s="343">
        <v>320408</v>
      </c>
      <c r="F878" s="343">
        <v>13</v>
      </c>
      <c r="G878" s="343">
        <v>75</v>
      </c>
      <c r="H878" s="343">
        <v>108480</v>
      </c>
      <c r="L878" s="343">
        <v>78</v>
      </c>
      <c r="M878" s="355">
        <f t="shared" si="113"/>
        <v>1.04</v>
      </c>
    </row>
    <row r="880" spans="1:18" x14ac:dyDescent="0.3">
      <c r="C880" s="16" t="s">
        <v>127</v>
      </c>
      <c r="D880" s="31"/>
      <c r="G880" s="12">
        <v>1.7521618033061512</v>
      </c>
      <c r="H880" s="12">
        <v>20256</v>
      </c>
      <c r="I880" s="12">
        <v>35491.789487769398</v>
      </c>
      <c r="J880" s="12">
        <v>0.12240180005750172</v>
      </c>
      <c r="L880" s="40">
        <v>1.7689126956134404</v>
      </c>
      <c r="M880" s="356">
        <f>GEOMEAN(M881:M886)</f>
        <v>1.0095601286797156</v>
      </c>
      <c r="N880" s="356">
        <f>+M880*I880</f>
        <v>35831.09556234585</v>
      </c>
      <c r="O880" s="356">
        <f>+N880/I880*100</f>
        <v>100.95601286797155</v>
      </c>
      <c r="R880" s="12">
        <v>100.95601286797155</v>
      </c>
    </row>
    <row r="881" spans="1:18" x14ac:dyDescent="0.3">
      <c r="A881" s="343" t="s">
        <v>18</v>
      </c>
      <c r="B881" s="343" t="s">
        <v>18</v>
      </c>
      <c r="C881" s="343" t="s">
        <v>214</v>
      </c>
      <c r="D881" s="343" t="s">
        <v>3</v>
      </c>
      <c r="E881" s="343">
        <v>330214</v>
      </c>
      <c r="F881" s="343">
        <v>29</v>
      </c>
      <c r="G881" s="343">
        <v>1.65</v>
      </c>
      <c r="H881" s="343">
        <v>360</v>
      </c>
      <c r="L881" s="343">
        <v>1.65</v>
      </c>
      <c r="M881" s="355">
        <f t="shared" ref="M881:M886" si="114">+L881/G881</f>
        <v>1</v>
      </c>
    </row>
    <row r="882" spans="1:18" x14ac:dyDescent="0.3">
      <c r="A882" s="343" t="s">
        <v>18</v>
      </c>
      <c r="B882" s="343" t="s">
        <v>18</v>
      </c>
      <c r="C882" s="343" t="s">
        <v>199</v>
      </c>
      <c r="D882" s="343" t="s">
        <v>3</v>
      </c>
      <c r="E882" s="343">
        <v>330214</v>
      </c>
      <c r="F882" s="343">
        <v>29</v>
      </c>
      <c r="G882" s="343">
        <v>2.25</v>
      </c>
      <c r="H882" s="343">
        <v>800</v>
      </c>
      <c r="L882" s="343">
        <v>2.25</v>
      </c>
      <c r="M882" s="355">
        <f t="shared" si="114"/>
        <v>1</v>
      </c>
    </row>
    <row r="883" spans="1:18" x14ac:dyDescent="0.3">
      <c r="A883" s="343" t="s">
        <v>18</v>
      </c>
      <c r="B883" s="343" t="s">
        <v>18</v>
      </c>
      <c r="C883" s="343" t="s">
        <v>200</v>
      </c>
      <c r="D883" s="343" t="s">
        <v>3</v>
      </c>
      <c r="E883" s="343">
        <v>330214</v>
      </c>
      <c r="F883" s="343">
        <v>29</v>
      </c>
      <c r="G883" s="343">
        <v>1.86</v>
      </c>
      <c r="H883" s="343">
        <v>6000</v>
      </c>
      <c r="L883" s="343">
        <v>1.86</v>
      </c>
      <c r="M883" s="355">
        <f t="shared" si="114"/>
        <v>1</v>
      </c>
    </row>
    <row r="884" spans="1:18" x14ac:dyDescent="0.3">
      <c r="A884" s="343" t="s">
        <v>18</v>
      </c>
      <c r="B884" s="343" t="s">
        <v>18</v>
      </c>
      <c r="C884" s="343" t="s">
        <v>205</v>
      </c>
      <c r="D884" s="343" t="s">
        <v>3</v>
      </c>
      <c r="E884" s="343">
        <v>330214</v>
      </c>
      <c r="F884" s="343">
        <v>29</v>
      </c>
      <c r="G884" s="343">
        <v>1.45</v>
      </c>
      <c r="H884" s="343">
        <v>9417</v>
      </c>
      <c r="L884" s="343">
        <v>1.67</v>
      </c>
      <c r="M884" s="355">
        <f t="shared" si="114"/>
        <v>1.1517241379310346</v>
      </c>
    </row>
    <row r="885" spans="1:18" x14ac:dyDescent="0.3">
      <c r="A885" s="343" t="s">
        <v>18</v>
      </c>
      <c r="B885" s="343" t="s">
        <v>18</v>
      </c>
      <c r="C885" s="343" t="s">
        <v>207</v>
      </c>
      <c r="D885" s="343" t="s">
        <v>3</v>
      </c>
      <c r="E885" s="343">
        <v>330214</v>
      </c>
      <c r="F885" s="343">
        <v>29</v>
      </c>
      <c r="G885" s="343">
        <v>1.7</v>
      </c>
      <c r="H885" s="343">
        <v>3679</v>
      </c>
      <c r="L885" s="343">
        <v>1.714</v>
      </c>
      <c r="M885" s="355">
        <f t="shared" si="114"/>
        <v>1.0082352941176471</v>
      </c>
    </row>
    <row r="886" spans="1:18" x14ac:dyDescent="0.3">
      <c r="A886" s="343" t="s">
        <v>18</v>
      </c>
      <c r="B886" s="343" t="s">
        <v>18</v>
      </c>
      <c r="C886" s="343" t="s">
        <v>212</v>
      </c>
      <c r="D886" s="343" t="s">
        <v>3</v>
      </c>
      <c r="E886" s="343">
        <v>330214</v>
      </c>
      <c r="F886" s="343">
        <v>29</v>
      </c>
      <c r="G886" s="343">
        <v>1.7</v>
      </c>
      <c r="H886" s="343">
        <v>6000</v>
      </c>
      <c r="L886" s="343">
        <v>1.55</v>
      </c>
      <c r="M886" s="355">
        <f t="shared" si="114"/>
        <v>0.91176470588235303</v>
      </c>
    </row>
    <row r="888" spans="1:18" x14ac:dyDescent="0.3">
      <c r="C888" s="16" t="s">
        <v>128</v>
      </c>
      <c r="D888" s="31"/>
      <c r="G888" s="12">
        <v>1.792561898622866</v>
      </c>
      <c r="H888" s="12">
        <v>4218</v>
      </c>
      <c r="I888" s="12">
        <v>7561.0260883912488</v>
      </c>
      <c r="J888" s="12">
        <v>2.6075980300168999E-2</v>
      </c>
      <c r="L888" s="40">
        <v>1.7461848861264251</v>
      </c>
      <c r="M888" s="356">
        <f>GEOMEAN(M889:M891)</f>
        <v>0.97412808309042498</v>
      </c>
      <c r="N888" s="356">
        <f>+M888*I888</f>
        <v>7365.4078496812617</v>
      </c>
      <c r="O888" s="356">
        <f>+N888/I888*100</f>
        <v>97.412808309042504</v>
      </c>
      <c r="R888" s="12">
        <v>97.412808309042504</v>
      </c>
    </row>
    <row r="889" spans="1:18" x14ac:dyDescent="0.3">
      <c r="A889" s="343" t="s">
        <v>18</v>
      </c>
      <c r="B889" s="343" t="s">
        <v>18</v>
      </c>
      <c r="C889" s="343" t="s">
        <v>199</v>
      </c>
      <c r="D889" s="343" t="s">
        <v>3</v>
      </c>
      <c r="E889" s="343">
        <v>330214</v>
      </c>
      <c r="F889" s="343">
        <v>29</v>
      </c>
      <c r="G889" s="343">
        <v>2.25</v>
      </c>
      <c r="H889" s="343">
        <v>400</v>
      </c>
      <c r="L889" s="343">
        <v>2.25</v>
      </c>
      <c r="M889" s="355">
        <f t="shared" ref="M889:M891" si="115">+L889/G889</f>
        <v>1</v>
      </c>
    </row>
    <row r="890" spans="1:18" x14ac:dyDescent="0.3">
      <c r="A890" s="343" t="s">
        <v>18</v>
      </c>
      <c r="B890" s="343" t="s">
        <v>18</v>
      </c>
      <c r="C890" s="343" t="s">
        <v>207</v>
      </c>
      <c r="D890" s="343" t="s">
        <v>3</v>
      </c>
      <c r="E890" s="343">
        <v>330214</v>
      </c>
      <c r="F890" s="343">
        <v>29</v>
      </c>
      <c r="G890" s="343">
        <v>1.6</v>
      </c>
      <c r="H890" s="343">
        <v>218</v>
      </c>
      <c r="L890" s="343">
        <v>1.6319999999999999</v>
      </c>
      <c r="M890" s="355">
        <f t="shared" si="115"/>
        <v>1.0199999999999998</v>
      </c>
    </row>
    <row r="891" spans="1:18" x14ac:dyDescent="0.3">
      <c r="A891" s="343" t="s">
        <v>18</v>
      </c>
      <c r="B891" s="343" t="s">
        <v>18</v>
      </c>
      <c r="C891" s="343" t="s">
        <v>212</v>
      </c>
      <c r="D891" s="343" t="s">
        <v>3</v>
      </c>
      <c r="E891" s="343">
        <v>330214</v>
      </c>
      <c r="F891" s="343">
        <v>29</v>
      </c>
      <c r="G891" s="343">
        <v>1.6</v>
      </c>
      <c r="H891" s="343">
        <v>3600</v>
      </c>
      <c r="L891" s="343">
        <v>1.45</v>
      </c>
      <c r="M891" s="355">
        <f t="shared" si="115"/>
        <v>0.90624999999999989</v>
      </c>
    </row>
    <row r="894" spans="1:18" x14ac:dyDescent="0.3">
      <c r="C894" s="350" t="s">
        <v>33</v>
      </c>
    </row>
    <row r="897" spans="1:18" x14ac:dyDescent="0.3">
      <c r="C897" s="41" t="s">
        <v>136</v>
      </c>
      <c r="D897" s="31"/>
      <c r="G897" s="22">
        <v>3.4352280401147621</v>
      </c>
      <c r="H897" s="22">
        <v>5080</v>
      </c>
      <c r="I897" s="22">
        <v>15528.305698740629</v>
      </c>
      <c r="J897" s="22">
        <v>100</v>
      </c>
      <c r="K897" s="44"/>
      <c r="L897" s="22">
        <v>3.6717093063822053</v>
      </c>
      <c r="M897" s="356"/>
      <c r="N897" s="356"/>
      <c r="O897" s="356"/>
      <c r="P897" s="44"/>
      <c r="Q897" s="44"/>
      <c r="R897" s="22">
        <v>115.53864679570799</v>
      </c>
    </row>
    <row r="899" spans="1:18" x14ac:dyDescent="0.3">
      <c r="C899" s="16" t="s">
        <v>129</v>
      </c>
      <c r="D899" s="31"/>
      <c r="G899" s="12">
        <v>4.5509252940639584</v>
      </c>
      <c r="H899" s="12">
        <v>172</v>
      </c>
      <c r="I899" s="12">
        <v>782.75915057900079</v>
      </c>
      <c r="J899" s="12">
        <v>5.040853559718907</v>
      </c>
      <c r="L899" s="40">
        <v>4.2811331799501966</v>
      </c>
      <c r="M899" s="356">
        <f>GEOMEAN(M900:M904)</f>
        <v>1.0062416766421087</v>
      </c>
      <c r="N899" s="356">
        <f>+M899*I899</f>
        <v>787.64488008556657</v>
      </c>
      <c r="O899" s="356">
        <f>+N899/I899*100</f>
        <v>100.62416766421087</v>
      </c>
      <c r="R899" s="12">
        <v>244.47358388495118</v>
      </c>
    </row>
    <row r="900" spans="1:18" x14ac:dyDescent="0.3">
      <c r="A900" s="343" t="s">
        <v>18</v>
      </c>
      <c r="B900" s="343" t="s">
        <v>18</v>
      </c>
      <c r="C900" s="343" t="s">
        <v>202</v>
      </c>
      <c r="D900" s="343" t="s">
        <v>3</v>
      </c>
      <c r="E900" s="343">
        <v>290125</v>
      </c>
      <c r="F900" s="343">
        <v>35</v>
      </c>
      <c r="G900" s="343">
        <v>3</v>
      </c>
      <c r="H900" s="343">
        <v>6</v>
      </c>
      <c r="I900" s="343">
        <v>18</v>
      </c>
      <c r="L900" s="343">
        <v>3</v>
      </c>
      <c r="M900" s="355">
        <f t="shared" ref="M900:M904" si="116">+L900/G900</f>
        <v>1</v>
      </c>
    </row>
    <row r="901" spans="1:18" x14ac:dyDescent="0.3">
      <c r="A901" s="343" t="s">
        <v>18</v>
      </c>
      <c r="B901" s="343" t="s">
        <v>18</v>
      </c>
      <c r="C901" s="343" t="s">
        <v>203</v>
      </c>
      <c r="D901" s="343" t="s">
        <v>3</v>
      </c>
      <c r="E901" s="343">
        <v>290125</v>
      </c>
      <c r="F901" s="343">
        <v>35</v>
      </c>
      <c r="G901" s="343">
        <v>5.5</v>
      </c>
      <c r="H901" s="343">
        <v>36</v>
      </c>
      <c r="I901" s="343">
        <v>198</v>
      </c>
      <c r="L901" s="343">
        <v>5.5</v>
      </c>
      <c r="M901" s="355">
        <f t="shared" si="116"/>
        <v>1</v>
      </c>
    </row>
    <row r="902" spans="1:18" x14ac:dyDescent="0.3">
      <c r="A902" s="343" t="s">
        <v>18</v>
      </c>
      <c r="B902" s="343" t="s">
        <v>18</v>
      </c>
      <c r="C902" s="343" t="s">
        <v>206</v>
      </c>
      <c r="D902" s="343" t="s">
        <v>3</v>
      </c>
      <c r="E902" s="343">
        <v>290125</v>
      </c>
      <c r="F902" s="343">
        <v>35</v>
      </c>
      <c r="G902" s="343">
        <v>5.45</v>
      </c>
      <c r="H902" s="343">
        <v>110</v>
      </c>
      <c r="I902" s="343">
        <v>599.5</v>
      </c>
      <c r="L902" s="343">
        <v>5.3</v>
      </c>
      <c r="M902" s="355">
        <f t="shared" si="116"/>
        <v>0.97247706422018343</v>
      </c>
    </row>
    <row r="903" spans="1:18" x14ac:dyDescent="0.3">
      <c r="A903" s="343" t="s">
        <v>18</v>
      </c>
      <c r="B903" s="343" t="s">
        <v>18</v>
      </c>
      <c r="C903" s="343" t="s">
        <v>207</v>
      </c>
      <c r="D903" s="343" t="s">
        <v>3</v>
      </c>
      <c r="E903" s="343">
        <v>290125</v>
      </c>
      <c r="F903" s="343">
        <v>35</v>
      </c>
      <c r="G903" s="343">
        <v>4.7699999999999996</v>
      </c>
      <c r="H903" s="343">
        <v>20</v>
      </c>
      <c r="I903" s="343">
        <v>95.399999999999991</v>
      </c>
      <c r="L903" s="343">
        <v>5.0599999999999996</v>
      </c>
      <c r="M903" s="355">
        <f t="shared" si="116"/>
        <v>1.0607966457023061</v>
      </c>
    </row>
    <row r="904" spans="1:18" x14ac:dyDescent="0.3">
      <c r="A904" s="343" t="s">
        <v>18</v>
      </c>
      <c r="B904" s="343" t="s">
        <v>18</v>
      </c>
      <c r="C904" s="343" t="s">
        <v>208</v>
      </c>
      <c r="D904" s="343" t="s">
        <v>3</v>
      </c>
      <c r="E904" s="343">
        <v>290125</v>
      </c>
      <c r="F904" s="343">
        <v>35</v>
      </c>
      <c r="G904" s="343">
        <v>3.25</v>
      </c>
      <c r="H904" s="343">
        <v>20</v>
      </c>
      <c r="I904" s="343">
        <v>65</v>
      </c>
      <c r="L904" s="343">
        <v>3.25</v>
      </c>
      <c r="M904" s="355">
        <f t="shared" si="116"/>
        <v>1</v>
      </c>
    </row>
    <row r="906" spans="1:18" x14ac:dyDescent="0.3">
      <c r="C906" s="16" t="s">
        <v>130</v>
      </c>
      <c r="D906" s="31"/>
      <c r="G906" s="12">
        <v>5.2018730924705618</v>
      </c>
      <c r="H906" s="12">
        <v>70</v>
      </c>
      <c r="I906" s="12">
        <v>364.13111647293931</v>
      </c>
      <c r="J906" s="12">
        <v>2.3449507212011609</v>
      </c>
      <c r="L906" s="40">
        <v>5.6165116416026644</v>
      </c>
      <c r="M906" s="356">
        <f>GEOMEAN(M907:M909)</f>
        <v>1.0797094703698691</v>
      </c>
      <c r="N906" s="356">
        <f>+M906*I906</f>
        <v>393.15581491218643</v>
      </c>
      <c r="O906" s="356">
        <f>+N906/I906*100</f>
        <v>107.97094703698691</v>
      </c>
      <c r="R906" s="12">
        <v>107.97094703698693</v>
      </c>
    </row>
    <row r="907" spans="1:18" x14ac:dyDescent="0.3">
      <c r="A907" s="343" t="s">
        <v>18</v>
      </c>
      <c r="B907" s="343" t="s">
        <v>18</v>
      </c>
      <c r="C907" s="343" t="s">
        <v>208</v>
      </c>
      <c r="D907" s="343" t="s">
        <v>3</v>
      </c>
      <c r="E907" s="343">
        <v>290125</v>
      </c>
      <c r="F907" s="343">
        <v>35</v>
      </c>
      <c r="G907" s="343">
        <v>6.8</v>
      </c>
      <c r="H907" s="343">
        <v>25</v>
      </c>
      <c r="I907" s="343">
        <v>170</v>
      </c>
      <c r="L907" s="343">
        <v>6.8</v>
      </c>
      <c r="M907" s="355">
        <f t="shared" ref="M907:M909" si="117">+L907/G907</f>
        <v>1</v>
      </c>
    </row>
    <row r="908" spans="1:18" x14ac:dyDescent="0.3">
      <c r="A908" s="343" t="s">
        <v>18</v>
      </c>
      <c r="B908" s="343" t="s">
        <v>18</v>
      </c>
      <c r="C908" s="343" t="s">
        <v>215</v>
      </c>
      <c r="D908" s="343" t="s">
        <v>3</v>
      </c>
      <c r="E908" s="343">
        <v>290125</v>
      </c>
      <c r="F908" s="343">
        <v>35</v>
      </c>
      <c r="G908" s="343">
        <v>4.5</v>
      </c>
      <c r="H908" s="343">
        <v>36</v>
      </c>
      <c r="I908" s="343">
        <v>162</v>
      </c>
      <c r="L908" s="343">
        <v>4.5</v>
      </c>
      <c r="M908" s="355">
        <f t="shared" si="117"/>
        <v>1</v>
      </c>
    </row>
    <row r="909" spans="1:18" x14ac:dyDescent="0.3">
      <c r="A909" s="343" t="s">
        <v>18</v>
      </c>
      <c r="B909" s="343" t="s">
        <v>18</v>
      </c>
      <c r="C909" s="343" t="s">
        <v>219</v>
      </c>
      <c r="D909" s="343" t="s">
        <v>3</v>
      </c>
      <c r="E909" s="343">
        <v>290125</v>
      </c>
      <c r="F909" s="343">
        <v>35</v>
      </c>
      <c r="G909" s="343">
        <v>4.5999999999999996</v>
      </c>
      <c r="H909" s="343">
        <v>9</v>
      </c>
      <c r="I909" s="343">
        <v>41.4</v>
      </c>
      <c r="L909" s="343">
        <v>5.79</v>
      </c>
      <c r="M909" s="355">
        <f t="shared" si="117"/>
        <v>1.2586956521739132</v>
      </c>
    </row>
    <row r="911" spans="1:18" x14ac:dyDescent="0.3">
      <c r="C911" s="16" t="s">
        <v>131</v>
      </c>
      <c r="D911" s="31"/>
      <c r="G911" s="12">
        <v>2.9725951698405724</v>
      </c>
      <c r="H911" s="12">
        <v>4838</v>
      </c>
      <c r="I911" s="12">
        <v>14381.415431688689</v>
      </c>
      <c r="J911" s="12">
        <v>92.61419571907993</v>
      </c>
      <c r="L911" s="40">
        <v>3.2315831151520591</v>
      </c>
      <c r="M911" s="356">
        <f>GEOMEAN(M912:M927)</f>
        <v>1.0871251988629775</v>
      </c>
      <c r="N911" s="356">
        <f>+M911*I911</f>
        <v>15634.39911110566</v>
      </c>
      <c r="O911" s="356">
        <f>+N911/I911*100</f>
        <v>108.71251988629776</v>
      </c>
      <c r="R911" s="12">
        <v>108.71251988629777</v>
      </c>
    </row>
    <row r="912" spans="1:18" x14ac:dyDescent="0.3">
      <c r="A912" s="343" t="s">
        <v>18</v>
      </c>
      <c r="B912" s="343" t="s">
        <v>18</v>
      </c>
      <c r="C912" s="343" t="s">
        <v>214</v>
      </c>
      <c r="D912" s="343" t="s">
        <v>3</v>
      </c>
      <c r="E912" s="343">
        <v>290125</v>
      </c>
      <c r="F912" s="343">
        <v>30</v>
      </c>
      <c r="G912" s="343">
        <v>2.17</v>
      </c>
      <c r="H912" s="343">
        <v>480</v>
      </c>
      <c r="I912" s="343">
        <v>1041.5999999999999</v>
      </c>
      <c r="L912" s="343">
        <v>2.2400000000000002</v>
      </c>
      <c r="M912" s="355">
        <f t="shared" ref="M912:M927" si="118">+L912/G912</f>
        <v>1.0322580645161292</v>
      </c>
    </row>
    <row r="913" spans="1:13" x14ac:dyDescent="0.3">
      <c r="A913" s="343" t="s">
        <v>18</v>
      </c>
      <c r="B913" s="343" t="s">
        <v>18</v>
      </c>
      <c r="C913" s="343" t="s">
        <v>200</v>
      </c>
      <c r="D913" s="343" t="s">
        <v>3</v>
      </c>
      <c r="E913" s="343">
        <v>290125</v>
      </c>
      <c r="F913" s="343">
        <v>30</v>
      </c>
      <c r="G913" s="343">
        <v>6.3</v>
      </c>
      <c r="H913" s="343">
        <v>300</v>
      </c>
      <c r="I913" s="343">
        <v>1890</v>
      </c>
      <c r="L913" s="343">
        <v>6.35</v>
      </c>
      <c r="M913" s="355">
        <f t="shared" si="118"/>
        <v>1.0079365079365079</v>
      </c>
    </row>
    <row r="914" spans="1:13" x14ac:dyDescent="0.3">
      <c r="A914" s="343" t="s">
        <v>18</v>
      </c>
      <c r="B914" s="343" t="s">
        <v>18</v>
      </c>
      <c r="C914" s="343" t="s">
        <v>201</v>
      </c>
      <c r="D914" s="343" t="s">
        <v>3</v>
      </c>
      <c r="E914" s="343">
        <v>290125</v>
      </c>
      <c r="F914" s="343">
        <v>30</v>
      </c>
      <c r="G914" s="343">
        <v>2</v>
      </c>
      <c r="H914" s="343">
        <v>78</v>
      </c>
      <c r="I914" s="343">
        <v>156</v>
      </c>
      <c r="L914" s="343">
        <v>2.25</v>
      </c>
      <c r="M914" s="355">
        <f t="shared" si="118"/>
        <v>1.125</v>
      </c>
    </row>
    <row r="915" spans="1:13" x14ac:dyDescent="0.3">
      <c r="A915" s="343" t="s">
        <v>18</v>
      </c>
      <c r="B915" s="343" t="s">
        <v>18</v>
      </c>
      <c r="C915" s="343" t="s">
        <v>202</v>
      </c>
      <c r="D915" s="343" t="s">
        <v>3</v>
      </c>
      <c r="E915" s="343">
        <v>290125</v>
      </c>
      <c r="F915" s="343">
        <v>30</v>
      </c>
      <c r="G915" s="343">
        <v>2.4</v>
      </c>
      <c r="H915" s="343">
        <v>600</v>
      </c>
      <c r="I915" s="343">
        <v>1440</v>
      </c>
      <c r="L915" s="343">
        <v>2.4</v>
      </c>
      <c r="M915" s="355">
        <f t="shared" si="118"/>
        <v>1</v>
      </c>
    </row>
    <row r="916" spans="1:13" x14ac:dyDescent="0.3">
      <c r="A916" s="343" t="s">
        <v>18</v>
      </c>
      <c r="B916" s="343" t="s">
        <v>18</v>
      </c>
      <c r="C916" s="343" t="s">
        <v>203</v>
      </c>
      <c r="D916" s="343" t="s">
        <v>3</v>
      </c>
      <c r="E916" s="343">
        <v>290125</v>
      </c>
      <c r="F916" s="343">
        <v>30</v>
      </c>
      <c r="G916" s="343">
        <v>3</v>
      </c>
      <c r="H916" s="343">
        <v>432</v>
      </c>
      <c r="I916" s="343">
        <v>1296</v>
      </c>
      <c r="L916" s="343">
        <v>3</v>
      </c>
      <c r="M916" s="355">
        <f t="shared" si="118"/>
        <v>1</v>
      </c>
    </row>
    <row r="917" spans="1:13" x14ac:dyDescent="0.3">
      <c r="A917" s="343" t="s">
        <v>18</v>
      </c>
      <c r="B917" s="343" t="s">
        <v>18</v>
      </c>
      <c r="C917" s="343" t="s">
        <v>205</v>
      </c>
      <c r="D917" s="343" t="s">
        <v>3</v>
      </c>
      <c r="E917" s="343">
        <v>290125</v>
      </c>
      <c r="F917" s="343">
        <v>30</v>
      </c>
      <c r="G917" s="343">
        <v>2.15</v>
      </c>
      <c r="H917" s="343">
        <v>11</v>
      </c>
      <c r="I917" s="343">
        <v>23.65</v>
      </c>
      <c r="L917" s="343">
        <v>7.5</v>
      </c>
      <c r="M917" s="355">
        <f t="shared" si="118"/>
        <v>3.4883720930232558</v>
      </c>
    </row>
    <row r="918" spans="1:13" x14ac:dyDescent="0.3">
      <c r="A918" s="343" t="s">
        <v>18</v>
      </c>
      <c r="B918" s="343" t="s">
        <v>18</v>
      </c>
      <c r="C918" s="343" t="s">
        <v>207</v>
      </c>
      <c r="D918" s="343" t="s">
        <v>3</v>
      </c>
      <c r="E918" s="343">
        <v>290125</v>
      </c>
      <c r="F918" s="343">
        <v>30</v>
      </c>
      <c r="G918" s="343">
        <v>4.8899999999999997</v>
      </c>
      <c r="H918" s="343">
        <v>244</v>
      </c>
      <c r="I918" s="343">
        <v>1193.1599999999999</v>
      </c>
      <c r="L918" s="343">
        <v>4.8899999999999997</v>
      </c>
      <c r="M918" s="355">
        <f t="shared" si="118"/>
        <v>1</v>
      </c>
    </row>
    <row r="919" spans="1:13" x14ac:dyDescent="0.3">
      <c r="A919" s="343" t="s">
        <v>18</v>
      </c>
      <c r="B919" s="343" t="s">
        <v>18</v>
      </c>
      <c r="C919" s="343" t="s">
        <v>208</v>
      </c>
      <c r="D919" s="343" t="s">
        <v>3</v>
      </c>
      <c r="E919" s="343">
        <v>290125</v>
      </c>
      <c r="F919" s="343">
        <v>30</v>
      </c>
      <c r="G919" s="343">
        <v>3.25</v>
      </c>
      <c r="H919" s="343">
        <v>600</v>
      </c>
      <c r="I919" s="343">
        <v>1950</v>
      </c>
      <c r="L919" s="343">
        <v>2.35</v>
      </c>
      <c r="M919" s="355">
        <f t="shared" si="118"/>
        <v>0.72307692307692306</v>
      </c>
    </row>
    <row r="920" spans="1:13" x14ac:dyDescent="0.3">
      <c r="A920" s="343" t="s">
        <v>18</v>
      </c>
      <c r="B920" s="343" t="s">
        <v>18</v>
      </c>
      <c r="C920" s="343" t="s">
        <v>209</v>
      </c>
      <c r="D920" s="343" t="s">
        <v>3</v>
      </c>
      <c r="E920" s="343">
        <v>290125</v>
      </c>
      <c r="F920" s="343">
        <v>30</v>
      </c>
      <c r="G920" s="343">
        <v>2.5</v>
      </c>
      <c r="H920" s="343">
        <v>110</v>
      </c>
      <c r="I920" s="343">
        <v>275</v>
      </c>
      <c r="L920" s="343">
        <v>3</v>
      </c>
      <c r="M920" s="355">
        <f t="shared" si="118"/>
        <v>1.2</v>
      </c>
    </row>
    <row r="921" spans="1:13" x14ac:dyDescent="0.3">
      <c r="A921" s="343" t="s">
        <v>18</v>
      </c>
      <c r="B921" s="343" t="s">
        <v>18</v>
      </c>
      <c r="C921" s="343" t="s">
        <v>215</v>
      </c>
      <c r="D921" s="343" t="s">
        <v>3</v>
      </c>
      <c r="E921" s="343">
        <v>290125</v>
      </c>
      <c r="F921" s="343">
        <v>30</v>
      </c>
      <c r="G921" s="343">
        <v>2.4</v>
      </c>
      <c r="H921" s="343">
        <v>300</v>
      </c>
      <c r="I921" s="343">
        <v>720</v>
      </c>
      <c r="L921" s="343">
        <v>2.4</v>
      </c>
      <c r="M921" s="355">
        <f t="shared" si="118"/>
        <v>1</v>
      </c>
    </row>
    <row r="922" spans="1:13" x14ac:dyDescent="0.3">
      <c r="A922" s="343" t="s">
        <v>18</v>
      </c>
      <c r="B922" s="343" t="s">
        <v>18</v>
      </c>
      <c r="C922" s="343" t="s">
        <v>216</v>
      </c>
      <c r="D922" s="343" t="s">
        <v>3</v>
      </c>
      <c r="E922" s="343">
        <v>290125</v>
      </c>
      <c r="F922" s="343">
        <v>30</v>
      </c>
      <c r="G922" s="343">
        <v>4.5</v>
      </c>
      <c r="H922" s="343">
        <v>192</v>
      </c>
      <c r="I922" s="343">
        <v>864</v>
      </c>
      <c r="L922" s="343">
        <v>4.5</v>
      </c>
      <c r="M922" s="355">
        <f t="shared" si="118"/>
        <v>1</v>
      </c>
    </row>
    <row r="923" spans="1:13" x14ac:dyDescent="0.3">
      <c r="A923" s="343" t="s">
        <v>18</v>
      </c>
      <c r="B923" s="343" t="s">
        <v>18</v>
      </c>
      <c r="C923" s="343" t="s">
        <v>210</v>
      </c>
      <c r="D923" s="343" t="s">
        <v>3</v>
      </c>
      <c r="E923" s="343">
        <v>290125</v>
      </c>
      <c r="F923" s="343">
        <v>30</v>
      </c>
      <c r="G923" s="343">
        <v>8.4</v>
      </c>
      <c r="H923" s="343">
        <v>240</v>
      </c>
      <c r="I923" s="343">
        <v>2016</v>
      </c>
      <c r="L923" s="343">
        <v>8.4</v>
      </c>
      <c r="M923" s="355">
        <f t="shared" si="118"/>
        <v>1</v>
      </c>
    </row>
    <row r="924" spans="1:13" x14ac:dyDescent="0.3">
      <c r="A924" s="343" t="s">
        <v>18</v>
      </c>
      <c r="B924" s="343" t="s">
        <v>18</v>
      </c>
      <c r="C924" s="343" t="s">
        <v>218</v>
      </c>
      <c r="D924" s="343" t="s">
        <v>3</v>
      </c>
      <c r="E924" s="343">
        <v>290125</v>
      </c>
      <c r="F924" s="343">
        <v>30</v>
      </c>
      <c r="G924" s="343">
        <v>2.25</v>
      </c>
      <c r="H924" s="343">
        <v>600</v>
      </c>
      <c r="I924" s="343">
        <v>1350</v>
      </c>
      <c r="L924" s="343">
        <v>2.25</v>
      </c>
      <c r="M924" s="355">
        <f t="shared" si="118"/>
        <v>1</v>
      </c>
    </row>
    <row r="925" spans="1:13" x14ac:dyDescent="0.3">
      <c r="A925" s="343" t="s">
        <v>18</v>
      </c>
      <c r="B925" s="343" t="s">
        <v>18</v>
      </c>
      <c r="C925" s="343" t="s">
        <v>219</v>
      </c>
      <c r="D925" s="343" t="s">
        <v>3</v>
      </c>
      <c r="E925" s="343">
        <v>290125</v>
      </c>
      <c r="F925" s="343">
        <v>30</v>
      </c>
      <c r="G925" s="343">
        <v>2.75</v>
      </c>
      <c r="H925" s="343">
        <v>339</v>
      </c>
      <c r="I925" s="343">
        <v>932.25</v>
      </c>
      <c r="L925" s="343">
        <v>2.89</v>
      </c>
      <c r="M925" s="355">
        <f t="shared" si="118"/>
        <v>1.050909090909091</v>
      </c>
    </row>
    <row r="926" spans="1:13" x14ac:dyDescent="0.3">
      <c r="A926" s="343" t="s">
        <v>18</v>
      </c>
      <c r="B926" s="343" t="s">
        <v>18</v>
      </c>
      <c r="C926" s="343" t="s">
        <v>212</v>
      </c>
      <c r="D926" s="343" t="s">
        <v>3</v>
      </c>
      <c r="E926" s="343">
        <v>290125</v>
      </c>
      <c r="F926" s="343">
        <v>30</v>
      </c>
      <c r="G926" s="343">
        <v>2.25</v>
      </c>
      <c r="H926" s="343">
        <v>240</v>
      </c>
      <c r="I926" s="343">
        <v>540</v>
      </c>
      <c r="L926" s="343">
        <v>2.2999999999999998</v>
      </c>
      <c r="M926" s="355">
        <f t="shared" si="118"/>
        <v>1.0222222222222221</v>
      </c>
    </row>
    <row r="927" spans="1:13" x14ac:dyDescent="0.3">
      <c r="A927" s="343" t="s">
        <v>18</v>
      </c>
      <c r="B927" s="343" t="s">
        <v>18</v>
      </c>
      <c r="C927" s="343" t="s">
        <v>213</v>
      </c>
      <c r="D927" s="343" t="s">
        <v>3</v>
      </c>
      <c r="E927" s="343">
        <v>290125</v>
      </c>
      <c r="F927" s="343">
        <v>30</v>
      </c>
      <c r="G927" s="343">
        <v>1.75</v>
      </c>
      <c r="H927" s="343">
        <v>72</v>
      </c>
      <c r="I927" s="343">
        <v>126</v>
      </c>
      <c r="L927" s="343">
        <v>1.75</v>
      </c>
      <c r="M927" s="355">
        <f t="shared" si="118"/>
        <v>1</v>
      </c>
    </row>
    <row r="931" spans="1:18" x14ac:dyDescent="0.3">
      <c r="C931" s="41" t="s">
        <v>34</v>
      </c>
      <c r="D931" s="31"/>
      <c r="G931" s="22">
        <v>2.4999184614356578</v>
      </c>
      <c r="H931" s="22">
        <v>17831</v>
      </c>
      <c r="I931" s="22">
        <v>49823.173251515356</v>
      </c>
      <c r="J931" s="22">
        <v>100</v>
      </c>
      <c r="K931" s="44"/>
      <c r="L931" s="22">
        <v>2.6194523360900757</v>
      </c>
      <c r="M931" s="356"/>
      <c r="N931" s="356"/>
      <c r="O931" s="356"/>
      <c r="P931" s="44"/>
      <c r="Q931" s="44"/>
      <c r="R931" s="22">
        <v>105.1826253751332</v>
      </c>
    </row>
    <row r="933" spans="1:18" x14ac:dyDescent="0.3">
      <c r="C933" s="16" t="s">
        <v>132</v>
      </c>
      <c r="D933" s="31"/>
      <c r="G933" s="12">
        <v>1.7511639138750017</v>
      </c>
      <c r="H933" s="12">
        <v>2732</v>
      </c>
      <c r="I933" s="12">
        <v>4784.1798127065049</v>
      </c>
      <c r="J933" s="12">
        <v>9.6023185607933872</v>
      </c>
      <c r="L933" s="40">
        <v>1.8089495990324793</v>
      </c>
      <c r="M933" s="356">
        <f>GEOMEAN(M934:M942)</f>
        <v>1.0329984444629221</v>
      </c>
      <c r="N933" s="356">
        <f>+M933*I933</f>
        <v>4942.0503045567339</v>
      </c>
      <c r="O933" s="356">
        <f>+N933/I933*100</f>
        <v>103.29984444629221</v>
      </c>
      <c r="R933" s="12">
        <v>103.29984444629221</v>
      </c>
    </row>
    <row r="934" spans="1:18" x14ac:dyDescent="0.3">
      <c r="A934" s="343" t="s">
        <v>18</v>
      </c>
      <c r="B934" s="343" t="s">
        <v>18</v>
      </c>
      <c r="C934" s="343" t="s">
        <v>205</v>
      </c>
      <c r="D934" s="343" t="s">
        <v>3</v>
      </c>
      <c r="E934" s="343">
        <v>290106</v>
      </c>
      <c r="F934" s="343">
        <v>39</v>
      </c>
      <c r="G934" s="343">
        <v>1.3</v>
      </c>
      <c r="H934" s="343">
        <v>195</v>
      </c>
      <c r="I934" s="343">
        <v>253.5</v>
      </c>
      <c r="L934" s="343">
        <v>1.3</v>
      </c>
      <c r="M934" s="355">
        <f t="shared" ref="M934:M942" si="119">+L934/G934</f>
        <v>1</v>
      </c>
    </row>
    <row r="935" spans="1:18" x14ac:dyDescent="0.3">
      <c r="A935" s="343" t="s">
        <v>18</v>
      </c>
      <c r="B935" s="343" t="s">
        <v>18</v>
      </c>
      <c r="C935" s="343" t="s">
        <v>206</v>
      </c>
      <c r="D935" s="343" t="s">
        <v>3</v>
      </c>
      <c r="E935" s="343">
        <v>290106</v>
      </c>
      <c r="F935" s="343">
        <v>39</v>
      </c>
      <c r="G935" s="343">
        <v>1.3</v>
      </c>
      <c r="H935" s="343">
        <v>1500</v>
      </c>
      <c r="I935" s="343">
        <v>1950</v>
      </c>
      <c r="L935" s="343">
        <v>1.59</v>
      </c>
      <c r="M935" s="355">
        <f t="shared" si="119"/>
        <v>1.2230769230769232</v>
      </c>
    </row>
    <row r="936" spans="1:18" x14ac:dyDescent="0.3">
      <c r="A936" s="343" t="s">
        <v>18</v>
      </c>
      <c r="B936" s="343" t="s">
        <v>18</v>
      </c>
      <c r="C936" s="343" t="s">
        <v>207</v>
      </c>
      <c r="D936" s="343" t="s">
        <v>3</v>
      </c>
      <c r="E936" s="343">
        <v>290106</v>
      </c>
      <c r="F936" s="343">
        <v>39</v>
      </c>
      <c r="G936" s="343">
        <v>2.29</v>
      </c>
      <c r="H936" s="343">
        <v>116</v>
      </c>
      <c r="I936" s="343">
        <v>265.64</v>
      </c>
      <c r="L936" s="343">
        <v>2.35</v>
      </c>
      <c r="M936" s="355">
        <f t="shared" si="119"/>
        <v>1.0262008733624455</v>
      </c>
    </row>
    <row r="937" spans="1:18" x14ac:dyDescent="0.3">
      <c r="A937" s="343" t="s">
        <v>18</v>
      </c>
      <c r="B937" s="343" t="s">
        <v>18</v>
      </c>
      <c r="C937" s="343" t="s">
        <v>208</v>
      </c>
      <c r="D937" s="343" t="s">
        <v>3</v>
      </c>
      <c r="E937" s="343">
        <v>290106</v>
      </c>
      <c r="F937" s="343">
        <v>39</v>
      </c>
      <c r="G937" s="343">
        <v>1.25</v>
      </c>
      <c r="H937" s="343">
        <v>200</v>
      </c>
      <c r="I937" s="343">
        <v>250</v>
      </c>
      <c r="L937" s="343">
        <v>1.25</v>
      </c>
      <c r="M937" s="355">
        <f t="shared" si="119"/>
        <v>1</v>
      </c>
    </row>
    <row r="938" spans="1:18" x14ac:dyDescent="0.3">
      <c r="A938" s="343" t="s">
        <v>18</v>
      </c>
      <c r="B938" s="343" t="s">
        <v>18</v>
      </c>
      <c r="C938" s="343" t="s">
        <v>215</v>
      </c>
      <c r="D938" s="343" t="s">
        <v>3</v>
      </c>
      <c r="E938" s="343">
        <v>290106</v>
      </c>
      <c r="F938" s="343">
        <v>39</v>
      </c>
      <c r="G938" s="343">
        <v>1.25</v>
      </c>
      <c r="H938" s="343">
        <v>300</v>
      </c>
      <c r="I938" s="343">
        <v>375</v>
      </c>
      <c r="L938" s="343">
        <v>1.25</v>
      </c>
      <c r="M938" s="355">
        <f t="shared" si="119"/>
        <v>1</v>
      </c>
    </row>
    <row r="939" spans="1:18" x14ac:dyDescent="0.3">
      <c r="A939" s="343" t="s">
        <v>18</v>
      </c>
      <c r="B939" s="343" t="s">
        <v>18</v>
      </c>
      <c r="C939" s="343" t="s">
        <v>216</v>
      </c>
      <c r="D939" s="343" t="s">
        <v>3</v>
      </c>
      <c r="E939" s="343">
        <v>290106</v>
      </c>
      <c r="F939" s="343">
        <v>39</v>
      </c>
      <c r="G939" s="343">
        <v>2.5</v>
      </c>
      <c r="H939" s="343">
        <v>20</v>
      </c>
      <c r="I939" s="343">
        <v>50</v>
      </c>
      <c r="L939" s="343">
        <v>2.5</v>
      </c>
      <c r="M939" s="355">
        <f t="shared" si="119"/>
        <v>1</v>
      </c>
    </row>
    <row r="940" spans="1:18" x14ac:dyDescent="0.3">
      <c r="A940" s="343" t="s">
        <v>18</v>
      </c>
      <c r="B940" s="343" t="s">
        <v>18</v>
      </c>
      <c r="C940" s="343" t="s">
        <v>210</v>
      </c>
      <c r="D940" s="343" t="s">
        <v>3</v>
      </c>
      <c r="E940" s="343">
        <v>290106</v>
      </c>
      <c r="F940" s="343">
        <v>39</v>
      </c>
      <c r="G940" s="343">
        <v>2.75</v>
      </c>
      <c r="H940" s="343">
        <v>240</v>
      </c>
      <c r="I940" s="343">
        <v>660</v>
      </c>
      <c r="L940" s="343">
        <v>2.75</v>
      </c>
      <c r="M940" s="355">
        <f t="shared" si="119"/>
        <v>1</v>
      </c>
    </row>
    <row r="941" spans="1:18" x14ac:dyDescent="0.3">
      <c r="A941" s="343" t="s">
        <v>18</v>
      </c>
      <c r="B941" s="343" t="s">
        <v>18</v>
      </c>
      <c r="C941" s="343" t="s">
        <v>218</v>
      </c>
      <c r="D941" s="343" t="s">
        <v>3</v>
      </c>
      <c r="E941" s="343">
        <v>290106</v>
      </c>
      <c r="F941" s="343">
        <v>39</v>
      </c>
      <c r="G941" s="343">
        <v>2.5</v>
      </c>
      <c r="H941" s="343">
        <v>120</v>
      </c>
      <c r="I941" s="343">
        <v>300</v>
      </c>
      <c r="L941" s="343">
        <v>2.5</v>
      </c>
      <c r="M941" s="355">
        <f t="shared" si="119"/>
        <v>1</v>
      </c>
    </row>
    <row r="942" spans="1:18" x14ac:dyDescent="0.3">
      <c r="A942" s="343" t="s">
        <v>18</v>
      </c>
      <c r="B942" s="343" t="s">
        <v>18</v>
      </c>
      <c r="C942" s="343" t="s">
        <v>219</v>
      </c>
      <c r="D942" s="343" t="s">
        <v>3</v>
      </c>
      <c r="E942" s="343">
        <v>290106</v>
      </c>
      <c r="F942" s="343">
        <v>39</v>
      </c>
      <c r="G942" s="343">
        <v>1.49</v>
      </c>
      <c r="H942" s="343">
        <v>41</v>
      </c>
      <c r="I942" s="343">
        <v>61.089999999999996</v>
      </c>
      <c r="L942" s="343">
        <v>1.59</v>
      </c>
      <c r="M942" s="355">
        <f t="shared" si="119"/>
        <v>1.0671140939597317</v>
      </c>
    </row>
    <row r="944" spans="1:18" x14ac:dyDescent="0.3">
      <c r="C944" s="16" t="s">
        <v>57</v>
      </c>
      <c r="D944" s="31"/>
      <c r="G944" s="12">
        <v>3.7279164578313981</v>
      </c>
      <c r="H944" s="12">
        <v>1808</v>
      </c>
      <c r="I944" s="12">
        <v>6740.0729557591676</v>
      </c>
      <c r="J944" s="12">
        <v>13.527988114555049</v>
      </c>
      <c r="L944" s="40">
        <v>3.8969528075765401</v>
      </c>
      <c r="M944" s="356">
        <f>GEOMEAN(M945:M949)</f>
        <v>1.0453433846110043</v>
      </c>
      <c r="N944" s="356">
        <f>+M944*I944</f>
        <v>7045.6906760983838</v>
      </c>
      <c r="O944" s="356">
        <f>+N944/I944*100</f>
        <v>104.53433846110043</v>
      </c>
      <c r="R944" s="12">
        <v>104.53433846110043</v>
      </c>
    </row>
    <row r="945" spans="1:18" x14ac:dyDescent="0.3">
      <c r="A945" s="343" t="s">
        <v>18</v>
      </c>
      <c r="B945" s="343" t="s">
        <v>18</v>
      </c>
      <c r="C945" s="343" t="s">
        <v>201</v>
      </c>
      <c r="D945" s="343" t="s">
        <v>3</v>
      </c>
      <c r="E945" s="343">
        <v>290106</v>
      </c>
      <c r="F945" s="343">
        <v>16</v>
      </c>
      <c r="G945" s="343">
        <v>3.25</v>
      </c>
      <c r="H945" s="343">
        <v>350</v>
      </c>
      <c r="I945" s="343">
        <v>1137.5</v>
      </c>
      <c r="L945" s="343">
        <v>3.25</v>
      </c>
      <c r="M945" s="355">
        <f t="shared" ref="M945:M949" si="120">+L945/G945</f>
        <v>1</v>
      </c>
    </row>
    <row r="946" spans="1:18" x14ac:dyDescent="0.3">
      <c r="A946" s="343" t="s">
        <v>18</v>
      </c>
      <c r="B946" s="343" t="s">
        <v>18</v>
      </c>
      <c r="C946" s="343" t="s">
        <v>206</v>
      </c>
      <c r="D946" s="343" t="s">
        <v>3</v>
      </c>
      <c r="E946" s="343">
        <v>290106</v>
      </c>
      <c r="F946" s="343">
        <v>16</v>
      </c>
      <c r="G946" s="343">
        <v>5.89</v>
      </c>
      <c r="H946" s="343">
        <v>250</v>
      </c>
      <c r="I946" s="343">
        <v>1472.5</v>
      </c>
      <c r="L946" s="343">
        <v>6.95</v>
      </c>
      <c r="M946" s="355">
        <f t="shared" si="120"/>
        <v>1.1799660441426147</v>
      </c>
    </row>
    <row r="947" spans="1:18" x14ac:dyDescent="0.3">
      <c r="A947" s="343" t="s">
        <v>18</v>
      </c>
      <c r="B947" s="343" t="s">
        <v>18</v>
      </c>
      <c r="C947" s="343" t="s">
        <v>207</v>
      </c>
      <c r="D947" s="343" t="s">
        <v>3</v>
      </c>
      <c r="E947" s="343">
        <v>290106</v>
      </c>
      <c r="F947" s="343">
        <v>16</v>
      </c>
      <c r="G947" s="343">
        <v>3</v>
      </c>
      <c r="H947" s="343">
        <v>668</v>
      </c>
      <c r="I947" s="343">
        <v>2004</v>
      </c>
      <c r="L947" s="343">
        <v>3.02</v>
      </c>
      <c r="M947" s="355">
        <f t="shared" si="120"/>
        <v>1.0066666666666666</v>
      </c>
    </row>
    <row r="948" spans="1:18" x14ac:dyDescent="0.3">
      <c r="A948" s="343" t="s">
        <v>18</v>
      </c>
      <c r="B948" s="343" t="s">
        <v>18</v>
      </c>
      <c r="C948" s="343" t="s">
        <v>208</v>
      </c>
      <c r="D948" s="343" t="s">
        <v>3</v>
      </c>
      <c r="E948" s="343">
        <v>290106</v>
      </c>
      <c r="F948" s="343">
        <v>16</v>
      </c>
      <c r="G948" s="343">
        <v>2.95</v>
      </c>
      <c r="H948" s="343">
        <v>300</v>
      </c>
      <c r="I948" s="343">
        <v>885</v>
      </c>
      <c r="L948" s="343">
        <v>3.1</v>
      </c>
      <c r="M948" s="355">
        <f t="shared" si="120"/>
        <v>1.0508474576271185</v>
      </c>
    </row>
    <row r="949" spans="1:18" x14ac:dyDescent="0.3">
      <c r="A949" s="343" t="s">
        <v>18</v>
      </c>
      <c r="B949" s="343" t="s">
        <v>18</v>
      </c>
      <c r="C949" s="343" t="s">
        <v>218</v>
      </c>
      <c r="D949" s="343" t="s">
        <v>3</v>
      </c>
      <c r="E949" s="343">
        <v>290106</v>
      </c>
      <c r="F949" s="343">
        <v>16</v>
      </c>
      <c r="G949" s="343">
        <v>4.25</v>
      </c>
      <c r="H949" s="343">
        <v>240</v>
      </c>
      <c r="I949" s="343">
        <v>1020</v>
      </c>
      <c r="L949" s="343">
        <v>4.25</v>
      </c>
      <c r="M949" s="355">
        <f t="shared" si="120"/>
        <v>1</v>
      </c>
    </row>
    <row r="951" spans="1:18" x14ac:dyDescent="0.3">
      <c r="C951" s="16" t="s">
        <v>133</v>
      </c>
      <c r="D951" s="31"/>
      <c r="G951" s="12">
        <v>1.6712244696797616</v>
      </c>
      <c r="H951" s="12">
        <v>2069</v>
      </c>
      <c r="I951" s="12">
        <v>3457.7634277674265</v>
      </c>
      <c r="J951" s="12">
        <v>6.9400706581093958</v>
      </c>
      <c r="L951" s="40">
        <v>1.7758902937687726</v>
      </c>
      <c r="M951" s="356">
        <f>GEOMEAN(M952:M956)</f>
        <v>1.0626282261826066</v>
      </c>
      <c r="N951" s="356">
        <f>+M951*I951</f>
        <v>3674.3170178075898</v>
      </c>
      <c r="O951" s="356">
        <f>+N951/I951*100</f>
        <v>106.26282261826066</v>
      </c>
      <c r="R951" s="12">
        <v>106.26282261826067</v>
      </c>
    </row>
    <row r="952" spans="1:18" x14ac:dyDescent="0.3">
      <c r="A952" s="343" t="s">
        <v>18</v>
      </c>
      <c r="B952" s="343" t="s">
        <v>18</v>
      </c>
      <c r="C952" s="343" t="s">
        <v>206</v>
      </c>
      <c r="D952" s="343" t="s">
        <v>3</v>
      </c>
      <c r="E952" s="343">
        <v>290106</v>
      </c>
      <c r="F952" s="343">
        <v>32</v>
      </c>
      <c r="G952" s="343">
        <v>1.4</v>
      </c>
      <c r="H952" s="343">
        <v>1400</v>
      </c>
      <c r="I952" s="343">
        <v>1959.9999999999998</v>
      </c>
      <c r="L952" s="343">
        <v>1.69</v>
      </c>
      <c r="M952" s="355">
        <f t="shared" ref="M952:M955" si="121">+L952/G952</f>
        <v>1.2071428571428571</v>
      </c>
    </row>
    <row r="953" spans="1:18" x14ac:dyDescent="0.3">
      <c r="A953" s="343" t="s">
        <v>18</v>
      </c>
      <c r="B953" s="343" t="s">
        <v>18</v>
      </c>
      <c r="C953" s="343" t="s">
        <v>207</v>
      </c>
      <c r="D953" s="343" t="s">
        <v>3</v>
      </c>
      <c r="E953" s="343">
        <v>290106</v>
      </c>
      <c r="F953" s="343">
        <v>32</v>
      </c>
      <c r="G953" s="343">
        <v>1.75</v>
      </c>
      <c r="H953" s="343">
        <v>251</v>
      </c>
      <c r="I953" s="343">
        <v>439.25</v>
      </c>
      <c r="L953" s="343">
        <v>1.75</v>
      </c>
      <c r="M953" s="355">
        <f t="shared" si="121"/>
        <v>1</v>
      </c>
    </row>
    <row r="954" spans="1:18" x14ac:dyDescent="0.3">
      <c r="A954" s="343" t="s">
        <v>18</v>
      </c>
      <c r="B954" s="343" t="s">
        <v>18</v>
      </c>
      <c r="C954" s="343" t="s">
        <v>208</v>
      </c>
      <c r="D954" s="343" t="s">
        <v>3</v>
      </c>
      <c r="E954" s="343">
        <v>290106</v>
      </c>
      <c r="F954" s="343">
        <v>32</v>
      </c>
      <c r="G954" s="343">
        <v>1.99</v>
      </c>
      <c r="H954" s="343">
        <v>200</v>
      </c>
      <c r="I954" s="343">
        <v>398</v>
      </c>
      <c r="L954" s="343">
        <v>1.99</v>
      </c>
      <c r="M954" s="355">
        <f t="shared" si="121"/>
        <v>1</v>
      </c>
    </row>
    <row r="955" spans="1:18" x14ac:dyDescent="0.3">
      <c r="A955" s="343" t="s">
        <v>18</v>
      </c>
      <c r="B955" s="343" t="s">
        <v>18</v>
      </c>
      <c r="C955" s="343" t="s">
        <v>219</v>
      </c>
      <c r="D955" s="343" t="s">
        <v>3</v>
      </c>
      <c r="E955" s="343">
        <v>290106</v>
      </c>
      <c r="F955" s="343">
        <v>32</v>
      </c>
      <c r="G955" s="343">
        <v>1.6</v>
      </c>
      <c r="H955" s="343">
        <v>218</v>
      </c>
      <c r="I955" s="343">
        <v>348.8</v>
      </c>
      <c r="L955" s="343">
        <v>1.69</v>
      </c>
      <c r="M955" s="355">
        <f t="shared" si="121"/>
        <v>1.0562499999999999</v>
      </c>
    </row>
    <row r="957" spans="1:18" x14ac:dyDescent="0.3">
      <c r="C957" s="16" t="s">
        <v>134</v>
      </c>
      <c r="D957" s="31"/>
      <c r="G957" s="12">
        <v>3.1047190389665178</v>
      </c>
      <c r="H957" s="12">
        <v>11222</v>
      </c>
      <c r="I957" s="12">
        <v>34841.15705528226</v>
      </c>
      <c r="J957" s="12">
        <v>69.929622666542173</v>
      </c>
      <c r="L957" s="40">
        <v>3.2742170444379126</v>
      </c>
      <c r="M957" s="356">
        <f>GEOMEAN(M958:M970)</f>
        <v>1.0545936696184324</v>
      </c>
      <c r="N957" s="356">
        <f>+M957*I957</f>
        <v>36743.263672682253</v>
      </c>
      <c r="O957" s="356">
        <f>+N957/I957*100</f>
        <v>105.45936696184324</v>
      </c>
      <c r="R957" s="12">
        <v>105.45936696184324</v>
      </c>
    </row>
    <row r="958" spans="1:18" x14ac:dyDescent="0.3">
      <c r="A958" s="343" t="s">
        <v>18</v>
      </c>
      <c r="B958" s="343" t="s">
        <v>18</v>
      </c>
      <c r="C958" s="343" t="s">
        <v>195</v>
      </c>
      <c r="D958" s="343" t="s">
        <v>3</v>
      </c>
      <c r="E958" s="343">
        <v>290106</v>
      </c>
      <c r="F958" s="343">
        <v>16</v>
      </c>
      <c r="G958" s="343">
        <v>4.75</v>
      </c>
      <c r="H958" s="343">
        <v>96</v>
      </c>
      <c r="I958" s="343">
        <v>456</v>
      </c>
      <c r="L958" s="343">
        <v>4.75</v>
      </c>
      <c r="M958" s="355">
        <f t="shared" ref="M958:M970" si="122">+L958/G958</f>
        <v>1</v>
      </c>
    </row>
    <row r="959" spans="1:18" x14ac:dyDescent="0.3">
      <c r="A959" s="343" t="s">
        <v>18</v>
      </c>
      <c r="B959" s="343" t="s">
        <v>18</v>
      </c>
      <c r="C959" s="343" t="s">
        <v>197</v>
      </c>
      <c r="D959" s="343" t="s">
        <v>3</v>
      </c>
      <c r="E959" s="343">
        <v>290106</v>
      </c>
      <c r="F959" s="343">
        <v>16</v>
      </c>
      <c r="G959" s="343">
        <v>2.12</v>
      </c>
      <c r="H959" s="343">
        <v>800</v>
      </c>
      <c r="I959" s="343">
        <v>1696</v>
      </c>
      <c r="L959" s="343">
        <v>2.2000000000000002</v>
      </c>
      <c r="M959" s="355">
        <f t="shared" si="122"/>
        <v>1.0377358490566038</v>
      </c>
    </row>
    <row r="960" spans="1:18" x14ac:dyDescent="0.3">
      <c r="A960" s="343" t="s">
        <v>18</v>
      </c>
      <c r="B960" s="343" t="s">
        <v>18</v>
      </c>
      <c r="C960" s="343" t="s">
        <v>198</v>
      </c>
      <c r="D960" s="343" t="s">
        <v>3</v>
      </c>
      <c r="E960" s="343">
        <v>290106</v>
      </c>
      <c r="F960" s="343">
        <v>16</v>
      </c>
      <c r="G960" s="343">
        <v>2</v>
      </c>
      <c r="H960" s="343">
        <v>40</v>
      </c>
      <c r="I960" s="343">
        <v>80</v>
      </c>
      <c r="L960" s="343">
        <v>2</v>
      </c>
      <c r="M960" s="355">
        <f t="shared" si="122"/>
        <v>1</v>
      </c>
    </row>
    <row r="961" spans="1:18" x14ac:dyDescent="0.3">
      <c r="A961" s="343" t="s">
        <v>18</v>
      </c>
      <c r="B961" s="343" t="s">
        <v>18</v>
      </c>
      <c r="C961" s="343" t="s">
        <v>200</v>
      </c>
      <c r="D961" s="343" t="s">
        <v>3</v>
      </c>
      <c r="E961" s="343">
        <v>290106</v>
      </c>
      <c r="F961" s="343">
        <v>16</v>
      </c>
      <c r="G961" s="343">
        <v>1.3</v>
      </c>
      <c r="H961" s="343">
        <v>40</v>
      </c>
      <c r="I961" s="343">
        <v>52</v>
      </c>
      <c r="L961" s="343">
        <v>1.3</v>
      </c>
      <c r="M961" s="355">
        <f t="shared" si="122"/>
        <v>1</v>
      </c>
    </row>
    <row r="962" spans="1:18" x14ac:dyDescent="0.3">
      <c r="A962" s="343" t="s">
        <v>18</v>
      </c>
      <c r="B962" s="343" t="s">
        <v>18</v>
      </c>
      <c r="C962" s="343" t="s">
        <v>201</v>
      </c>
      <c r="D962" s="343" t="s">
        <v>3</v>
      </c>
      <c r="E962" s="343">
        <v>290106</v>
      </c>
      <c r="F962" s="343">
        <v>16</v>
      </c>
      <c r="G962" s="343">
        <v>2.4</v>
      </c>
      <c r="H962" s="343">
        <v>6000</v>
      </c>
      <c r="I962" s="343">
        <v>14400</v>
      </c>
      <c r="L962" s="343">
        <v>2.4500000000000002</v>
      </c>
      <c r="M962" s="355">
        <f t="shared" si="122"/>
        <v>1.0208333333333335</v>
      </c>
    </row>
    <row r="963" spans="1:18" x14ac:dyDescent="0.3">
      <c r="A963" s="343" t="s">
        <v>18</v>
      </c>
      <c r="B963" s="343" t="s">
        <v>18</v>
      </c>
      <c r="C963" s="343" t="s">
        <v>203</v>
      </c>
      <c r="D963" s="343" t="s">
        <v>3</v>
      </c>
      <c r="E963" s="343">
        <v>290106</v>
      </c>
      <c r="F963" s="343">
        <v>16</v>
      </c>
      <c r="G963" s="343">
        <v>2.8</v>
      </c>
      <c r="H963" s="343">
        <v>528</v>
      </c>
      <c r="I963" s="343">
        <v>1478.3999999999999</v>
      </c>
      <c r="L963" s="343">
        <v>2.8</v>
      </c>
      <c r="M963" s="355">
        <f t="shared" si="122"/>
        <v>1</v>
      </c>
    </row>
    <row r="964" spans="1:18" x14ac:dyDescent="0.3">
      <c r="A964" s="343" t="s">
        <v>18</v>
      </c>
      <c r="B964" s="343" t="s">
        <v>18</v>
      </c>
      <c r="C964" s="343" t="s">
        <v>205</v>
      </c>
      <c r="D964" s="343" t="s">
        <v>3</v>
      </c>
      <c r="E964" s="343">
        <v>290106</v>
      </c>
      <c r="F964" s="343">
        <v>16</v>
      </c>
      <c r="G964" s="343">
        <v>2.8</v>
      </c>
      <c r="H964" s="343">
        <v>1928</v>
      </c>
      <c r="I964" s="343">
        <v>5398.4</v>
      </c>
      <c r="L964" s="343">
        <v>2.8</v>
      </c>
      <c r="M964" s="355">
        <f t="shared" si="122"/>
        <v>1</v>
      </c>
    </row>
    <row r="965" spans="1:18" x14ac:dyDescent="0.3">
      <c r="A965" s="343" t="s">
        <v>18</v>
      </c>
      <c r="B965" s="343" t="s">
        <v>18</v>
      </c>
      <c r="C965" s="343" t="s">
        <v>206</v>
      </c>
      <c r="D965" s="343" t="s">
        <v>3</v>
      </c>
      <c r="E965" s="343">
        <v>290106</v>
      </c>
      <c r="F965" s="343">
        <v>16</v>
      </c>
      <c r="G965" s="343">
        <v>5.25</v>
      </c>
      <c r="H965" s="343">
        <v>200</v>
      </c>
      <c r="I965" s="343">
        <v>1050</v>
      </c>
      <c r="L965" s="343">
        <v>6.59</v>
      </c>
      <c r="M965" s="355">
        <f t="shared" si="122"/>
        <v>1.2552380952380953</v>
      </c>
    </row>
    <row r="966" spans="1:18" x14ac:dyDescent="0.3">
      <c r="A966" s="343" t="s">
        <v>18</v>
      </c>
      <c r="B966" s="343" t="s">
        <v>18</v>
      </c>
      <c r="C966" s="343" t="s">
        <v>207</v>
      </c>
      <c r="D966" s="343" t="s">
        <v>3</v>
      </c>
      <c r="E966" s="343">
        <v>290106</v>
      </c>
      <c r="F966" s="343">
        <v>16</v>
      </c>
      <c r="G966" s="343">
        <v>3.92</v>
      </c>
      <c r="H966" s="343">
        <v>512</v>
      </c>
      <c r="I966" s="343">
        <v>2007.04</v>
      </c>
      <c r="L966" s="343">
        <v>4.37</v>
      </c>
      <c r="M966" s="355">
        <f t="shared" si="122"/>
        <v>1.114795918367347</v>
      </c>
    </row>
    <row r="967" spans="1:18" x14ac:dyDescent="0.3">
      <c r="A967" s="343" t="s">
        <v>18</v>
      </c>
      <c r="B967" s="343" t="s">
        <v>18</v>
      </c>
      <c r="C967" s="343" t="s">
        <v>208</v>
      </c>
      <c r="D967" s="343" t="s">
        <v>3</v>
      </c>
      <c r="E967" s="343">
        <v>290106</v>
      </c>
      <c r="F967" s="343">
        <v>16</v>
      </c>
      <c r="G967" s="343">
        <v>4.5</v>
      </c>
      <c r="H967" s="343">
        <v>60</v>
      </c>
      <c r="I967" s="343">
        <v>270</v>
      </c>
      <c r="L967" s="343">
        <v>4.7</v>
      </c>
      <c r="M967" s="355">
        <f t="shared" si="122"/>
        <v>1.0444444444444445</v>
      </c>
    </row>
    <row r="968" spans="1:18" x14ac:dyDescent="0.3">
      <c r="A968" s="343" t="s">
        <v>18</v>
      </c>
      <c r="B968" s="343" t="s">
        <v>18</v>
      </c>
      <c r="C968" s="343" t="s">
        <v>216</v>
      </c>
      <c r="D968" s="343" t="s">
        <v>3</v>
      </c>
      <c r="E968" s="343">
        <v>290106</v>
      </c>
      <c r="F968" s="343">
        <v>16</v>
      </c>
      <c r="G968" s="343">
        <v>4.5949999999999998</v>
      </c>
      <c r="H968" s="343">
        <v>502</v>
      </c>
      <c r="I968" s="343">
        <v>2306.69</v>
      </c>
      <c r="L968" s="343">
        <v>4.8949999999999996</v>
      </c>
      <c r="M968" s="355">
        <f t="shared" si="122"/>
        <v>1.0652883569096845</v>
      </c>
    </row>
    <row r="969" spans="1:18" x14ac:dyDescent="0.3">
      <c r="A969" s="343" t="s">
        <v>18</v>
      </c>
      <c r="B969" s="343" t="s">
        <v>18</v>
      </c>
      <c r="C969" s="343" t="s">
        <v>218</v>
      </c>
      <c r="D969" s="343" t="s">
        <v>3</v>
      </c>
      <c r="E969" s="343">
        <v>290106</v>
      </c>
      <c r="F969" s="343">
        <v>16</v>
      </c>
      <c r="G969" s="343">
        <v>2.2000000000000002</v>
      </c>
      <c r="H969" s="343">
        <v>360</v>
      </c>
      <c r="I969" s="343">
        <v>792.00000000000011</v>
      </c>
      <c r="L969" s="343">
        <v>2.2999999999999998</v>
      </c>
      <c r="M969" s="355">
        <f t="shared" si="122"/>
        <v>1.0454545454545452</v>
      </c>
    </row>
    <row r="970" spans="1:18" x14ac:dyDescent="0.3">
      <c r="A970" s="343" t="s">
        <v>18</v>
      </c>
      <c r="B970" s="343" t="s">
        <v>18</v>
      </c>
      <c r="C970" s="343" t="s">
        <v>219</v>
      </c>
      <c r="D970" s="343" t="s">
        <v>3</v>
      </c>
      <c r="E970" s="343">
        <v>290106</v>
      </c>
      <c r="F970" s="343">
        <v>16</v>
      </c>
      <c r="G970" s="343">
        <v>5.4</v>
      </c>
      <c r="H970" s="343">
        <v>156</v>
      </c>
      <c r="I970" s="343">
        <v>842.40000000000009</v>
      </c>
      <c r="L970" s="343">
        <v>6.25</v>
      </c>
      <c r="M970" s="355">
        <f t="shared" si="122"/>
        <v>1.1574074074074074</v>
      </c>
    </row>
    <row r="972" spans="1:18" x14ac:dyDescent="0.3">
      <c r="C972" s="350" t="s">
        <v>135</v>
      </c>
    </row>
    <row r="974" spans="1:18" x14ac:dyDescent="0.3">
      <c r="C974" s="41" t="s">
        <v>35</v>
      </c>
      <c r="D974" s="31"/>
      <c r="G974" s="22">
        <v>2.5237231254710868</v>
      </c>
      <c r="H974" s="22">
        <v>8902</v>
      </c>
      <c r="I974" s="22">
        <v>22466.183262943614</v>
      </c>
      <c r="J974" s="22">
        <v>100</v>
      </c>
      <c r="K974" s="44"/>
      <c r="L974" s="22">
        <v>2.5559369825904157</v>
      </c>
      <c r="M974" s="356"/>
      <c r="N974" s="356"/>
      <c r="O974" s="356"/>
      <c r="P974" s="44"/>
      <c r="Q974" s="44"/>
      <c r="R974" s="22">
        <v>101.27644180909567</v>
      </c>
    </row>
    <row r="976" spans="1:18" x14ac:dyDescent="0.3">
      <c r="C976" s="16" t="s">
        <v>58</v>
      </c>
      <c r="D976" s="31"/>
      <c r="G976" s="12">
        <v>2.5237231254710868</v>
      </c>
      <c r="H976" s="12">
        <v>8902</v>
      </c>
      <c r="I976" s="12">
        <v>22466.183262943614</v>
      </c>
      <c r="J976" s="12">
        <v>100</v>
      </c>
      <c r="L976" s="40">
        <v>2.5559369825904157</v>
      </c>
      <c r="M976" s="356">
        <f>GEOMEAN(M977:M990)</f>
        <v>1.0127644180909567</v>
      </c>
      <c r="N976" s="356">
        <f>+M976*I976</f>
        <v>22752.951019019882</v>
      </c>
      <c r="O976" s="356">
        <f>+N976/I976*100</f>
        <v>101.27644180909567</v>
      </c>
      <c r="R976" s="12">
        <v>101.27644180909567</v>
      </c>
    </row>
    <row r="977" spans="1:18" x14ac:dyDescent="0.3">
      <c r="A977" s="343" t="s">
        <v>18</v>
      </c>
      <c r="B977" s="343" t="s">
        <v>18</v>
      </c>
      <c r="C977" s="343" t="s">
        <v>195</v>
      </c>
      <c r="D977" s="343" t="s">
        <v>3</v>
      </c>
      <c r="E977" s="343">
        <v>290125</v>
      </c>
      <c r="F977" s="343">
        <v>34</v>
      </c>
      <c r="G977" s="343">
        <v>3</v>
      </c>
      <c r="H977" s="343">
        <v>120</v>
      </c>
      <c r="I977" s="343">
        <v>360</v>
      </c>
      <c r="L977" s="343">
        <v>3</v>
      </c>
      <c r="M977" s="355">
        <f t="shared" ref="M977:M990" si="123">+L977/G977</f>
        <v>1</v>
      </c>
    </row>
    <row r="978" spans="1:18" x14ac:dyDescent="0.3">
      <c r="A978" s="343" t="s">
        <v>18</v>
      </c>
      <c r="B978" s="343" t="s">
        <v>18</v>
      </c>
      <c r="C978" s="343" t="s">
        <v>197</v>
      </c>
      <c r="D978" s="343" t="s">
        <v>3</v>
      </c>
      <c r="E978" s="343">
        <v>290125</v>
      </c>
      <c r="F978" s="343">
        <v>34</v>
      </c>
      <c r="G978" s="343">
        <v>2.25</v>
      </c>
      <c r="H978" s="343">
        <v>120</v>
      </c>
      <c r="I978" s="343">
        <v>270</v>
      </c>
      <c r="L978" s="343">
        <v>2.25</v>
      </c>
      <c r="M978" s="355">
        <f t="shared" si="123"/>
        <v>1</v>
      </c>
    </row>
    <row r="979" spans="1:18" x14ac:dyDescent="0.3">
      <c r="A979" s="343" t="s">
        <v>18</v>
      </c>
      <c r="B979" s="343" t="s">
        <v>18</v>
      </c>
      <c r="C979" s="343" t="s">
        <v>214</v>
      </c>
      <c r="D979" s="343" t="s">
        <v>3</v>
      </c>
      <c r="E979" s="343">
        <v>290125</v>
      </c>
      <c r="F979" s="343">
        <v>34</v>
      </c>
      <c r="G979" s="343">
        <v>1.67</v>
      </c>
      <c r="H979" s="343">
        <v>50</v>
      </c>
      <c r="I979" s="343">
        <v>83.5</v>
      </c>
      <c r="L979" s="343">
        <v>1.67</v>
      </c>
      <c r="M979" s="355">
        <f t="shared" si="123"/>
        <v>1</v>
      </c>
    </row>
    <row r="980" spans="1:18" x14ac:dyDescent="0.3">
      <c r="A980" s="343" t="s">
        <v>18</v>
      </c>
      <c r="B980" s="343" t="s">
        <v>18</v>
      </c>
      <c r="C980" s="343" t="s">
        <v>201</v>
      </c>
      <c r="D980" s="343" t="s">
        <v>3</v>
      </c>
      <c r="E980" s="343">
        <v>290125</v>
      </c>
      <c r="F980" s="343">
        <v>34</v>
      </c>
      <c r="G980" s="343">
        <v>2</v>
      </c>
      <c r="H980" s="343">
        <v>2500</v>
      </c>
      <c r="I980" s="343">
        <v>5000</v>
      </c>
      <c r="L980" s="343">
        <v>2</v>
      </c>
      <c r="M980" s="355">
        <f t="shared" si="123"/>
        <v>1</v>
      </c>
    </row>
    <row r="981" spans="1:18" x14ac:dyDescent="0.3">
      <c r="A981" s="343" t="s">
        <v>18</v>
      </c>
      <c r="B981" s="343" t="s">
        <v>18</v>
      </c>
      <c r="C981" s="343" t="s">
        <v>202</v>
      </c>
      <c r="D981" s="343" t="s">
        <v>3</v>
      </c>
      <c r="E981" s="343">
        <v>290125</v>
      </c>
      <c r="F981" s="343">
        <v>34</v>
      </c>
      <c r="G981" s="343">
        <v>2.5</v>
      </c>
      <c r="H981" s="343">
        <v>48</v>
      </c>
      <c r="I981" s="343">
        <v>120</v>
      </c>
      <c r="L981" s="343">
        <v>2.5</v>
      </c>
      <c r="M981" s="355">
        <f t="shared" si="123"/>
        <v>1</v>
      </c>
    </row>
    <row r="982" spans="1:18" x14ac:dyDescent="0.3">
      <c r="A982" s="343" t="s">
        <v>18</v>
      </c>
      <c r="B982" s="343" t="s">
        <v>18</v>
      </c>
      <c r="C982" s="343" t="s">
        <v>203</v>
      </c>
      <c r="D982" s="343" t="s">
        <v>3</v>
      </c>
      <c r="E982" s="343">
        <v>290125</v>
      </c>
      <c r="F982" s="343">
        <v>34</v>
      </c>
      <c r="G982" s="343">
        <v>2.85</v>
      </c>
      <c r="H982" s="343">
        <v>144</v>
      </c>
      <c r="I982" s="343">
        <v>410.40000000000003</v>
      </c>
      <c r="L982" s="343">
        <v>2.85</v>
      </c>
      <c r="M982" s="355">
        <f t="shared" si="123"/>
        <v>1</v>
      </c>
    </row>
    <row r="983" spans="1:18" x14ac:dyDescent="0.3">
      <c r="A983" s="343" t="s">
        <v>18</v>
      </c>
      <c r="B983" s="343" t="s">
        <v>18</v>
      </c>
      <c r="C983" s="343" t="s">
        <v>205</v>
      </c>
      <c r="D983" s="343" t="s">
        <v>3</v>
      </c>
      <c r="E983" s="343">
        <v>290125</v>
      </c>
      <c r="F983" s="343">
        <v>34</v>
      </c>
      <c r="G983" s="343">
        <v>2.4</v>
      </c>
      <c r="H983" s="343">
        <v>986</v>
      </c>
      <c r="I983" s="343">
        <v>2366.4</v>
      </c>
      <c r="L983" s="343">
        <v>2.4</v>
      </c>
      <c r="M983" s="355">
        <f t="shared" si="123"/>
        <v>1</v>
      </c>
    </row>
    <row r="984" spans="1:18" x14ac:dyDescent="0.3">
      <c r="A984" s="343" t="s">
        <v>18</v>
      </c>
      <c r="B984" s="343" t="s">
        <v>18</v>
      </c>
      <c r="C984" s="343" t="s">
        <v>207</v>
      </c>
      <c r="D984" s="343" t="s">
        <v>3</v>
      </c>
      <c r="E984" s="343">
        <v>290125</v>
      </c>
      <c r="F984" s="343">
        <v>34</v>
      </c>
      <c r="G984" s="343">
        <v>2.11</v>
      </c>
      <c r="H984" s="343">
        <v>1139</v>
      </c>
      <c r="I984" s="343">
        <v>2403.29</v>
      </c>
      <c r="L984" s="343">
        <v>2.52</v>
      </c>
      <c r="M984" s="355">
        <f t="shared" si="123"/>
        <v>1.1943127962085309</v>
      </c>
    </row>
    <row r="985" spans="1:18" x14ac:dyDescent="0.3">
      <c r="A985" s="343" t="s">
        <v>18</v>
      </c>
      <c r="B985" s="343" t="s">
        <v>18</v>
      </c>
      <c r="C985" s="343" t="s">
        <v>208</v>
      </c>
      <c r="D985" s="343" t="s">
        <v>3</v>
      </c>
      <c r="E985" s="343">
        <v>290125</v>
      </c>
      <c r="F985" s="343">
        <v>34</v>
      </c>
      <c r="G985" s="343">
        <v>2.25</v>
      </c>
      <c r="H985" s="343">
        <v>2000</v>
      </c>
      <c r="I985" s="343">
        <v>4500</v>
      </c>
      <c r="L985" s="343">
        <v>2.25</v>
      </c>
      <c r="M985" s="355">
        <f t="shared" si="123"/>
        <v>1</v>
      </c>
    </row>
    <row r="986" spans="1:18" x14ac:dyDescent="0.3">
      <c r="A986" s="343" t="s">
        <v>18</v>
      </c>
      <c r="B986" s="343" t="s">
        <v>18</v>
      </c>
      <c r="C986" s="343" t="s">
        <v>216</v>
      </c>
      <c r="D986" s="343" t="s">
        <v>3</v>
      </c>
      <c r="E986" s="343">
        <v>290125</v>
      </c>
      <c r="F986" s="343">
        <v>34</v>
      </c>
      <c r="G986" s="343">
        <v>2.95</v>
      </c>
      <c r="H986" s="343">
        <v>1395</v>
      </c>
      <c r="I986" s="343">
        <v>4115.25</v>
      </c>
      <c r="L986" s="343">
        <v>2.95</v>
      </c>
      <c r="M986" s="355">
        <f t="shared" si="123"/>
        <v>1</v>
      </c>
    </row>
    <row r="987" spans="1:18" x14ac:dyDescent="0.3">
      <c r="A987" s="343" t="s">
        <v>18</v>
      </c>
      <c r="B987" s="343" t="s">
        <v>18</v>
      </c>
      <c r="C987" s="343" t="s">
        <v>210</v>
      </c>
      <c r="D987" s="343" t="s">
        <v>3</v>
      </c>
      <c r="E987" s="343">
        <v>290125</v>
      </c>
      <c r="F987" s="343">
        <v>34</v>
      </c>
      <c r="G987" s="343">
        <v>2.4</v>
      </c>
      <c r="H987" s="343">
        <v>240</v>
      </c>
      <c r="I987" s="343">
        <v>576</v>
      </c>
      <c r="L987" s="343">
        <v>2.4</v>
      </c>
      <c r="M987" s="355">
        <f t="shared" si="123"/>
        <v>1</v>
      </c>
    </row>
    <row r="988" spans="1:18" x14ac:dyDescent="0.3">
      <c r="A988" s="343" t="s">
        <v>18</v>
      </c>
      <c r="B988" s="343" t="s">
        <v>18</v>
      </c>
      <c r="C988" s="343" t="s">
        <v>217</v>
      </c>
      <c r="D988" s="343" t="s">
        <v>3</v>
      </c>
      <c r="E988" s="343">
        <v>290125</v>
      </c>
      <c r="F988" s="343">
        <v>34</v>
      </c>
      <c r="G988" s="343">
        <v>3.75</v>
      </c>
      <c r="H988" s="343">
        <v>6</v>
      </c>
      <c r="I988" s="343">
        <v>22.5</v>
      </c>
      <c r="L988" s="343">
        <v>3.75</v>
      </c>
      <c r="M988" s="355">
        <f t="shared" si="123"/>
        <v>1</v>
      </c>
    </row>
    <row r="989" spans="1:18" x14ac:dyDescent="0.3">
      <c r="A989" s="343" t="s">
        <v>18</v>
      </c>
      <c r="B989" s="343" t="s">
        <v>18</v>
      </c>
      <c r="C989" s="343" t="s">
        <v>211</v>
      </c>
      <c r="D989" s="343" t="s">
        <v>3</v>
      </c>
      <c r="E989" s="343">
        <v>290125</v>
      </c>
      <c r="F989" s="343">
        <v>34</v>
      </c>
      <c r="G989" s="343">
        <v>3.5</v>
      </c>
      <c r="H989" s="343">
        <v>24</v>
      </c>
      <c r="I989" s="343">
        <v>84</v>
      </c>
      <c r="L989" s="343">
        <v>3.5</v>
      </c>
      <c r="M989" s="355">
        <f t="shared" si="123"/>
        <v>1</v>
      </c>
    </row>
    <row r="990" spans="1:18" x14ac:dyDescent="0.3">
      <c r="A990" s="343" t="s">
        <v>18</v>
      </c>
      <c r="B990" s="343" t="s">
        <v>18</v>
      </c>
      <c r="C990" s="343" t="s">
        <v>213</v>
      </c>
      <c r="D990" s="343" t="s">
        <v>3</v>
      </c>
      <c r="E990" s="343">
        <v>290125</v>
      </c>
      <c r="F990" s="343">
        <v>34</v>
      </c>
      <c r="G990" s="343">
        <v>2.5</v>
      </c>
      <c r="H990" s="343">
        <v>130</v>
      </c>
      <c r="I990" s="343">
        <v>325</v>
      </c>
      <c r="L990" s="343">
        <v>2.5</v>
      </c>
      <c r="M990" s="355">
        <f t="shared" si="123"/>
        <v>1</v>
      </c>
    </row>
    <row r="992" spans="1:18" x14ac:dyDescent="0.3">
      <c r="C992" s="16" t="s">
        <v>244</v>
      </c>
      <c r="D992" s="31"/>
      <c r="G992" s="12">
        <v>25.248762345905195</v>
      </c>
      <c r="H992" s="12">
        <v>430</v>
      </c>
      <c r="I992" s="12">
        <v>10856.967808739233</v>
      </c>
      <c r="J992" s="12">
        <v>48.325822333369089</v>
      </c>
      <c r="L992" s="40">
        <v>25.763346055976502</v>
      </c>
      <c r="M992" s="356">
        <f>GEOMEAN(M993:M994)</f>
        <v>1.020380551847317</v>
      </c>
      <c r="N992" s="356">
        <f>+M992*I992</f>
        <v>11078.238804069895</v>
      </c>
      <c r="O992" s="356">
        <f>+N992/I992*100</f>
        <v>102.0380551847317</v>
      </c>
      <c r="R992" s="12">
        <v>1020.8467718172304</v>
      </c>
    </row>
    <row r="993" spans="1:18" x14ac:dyDescent="0.3">
      <c r="A993" s="343" t="s">
        <v>18</v>
      </c>
      <c r="B993" s="343" t="s">
        <v>18</v>
      </c>
      <c r="C993" s="343" t="s">
        <v>206</v>
      </c>
      <c r="D993" s="343" t="s">
        <v>3</v>
      </c>
      <c r="E993" s="343">
        <v>290125</v>
      </c>
      <c r="F993" s="343">
        <v>30</v>
      </c>
      <c r="G993" s="343">
        <v>25.5</v>
      </c>
      <c r="H993" s="343">
        <v>250</v>
      </c>
      <c r="I993" s="343">
        <v>6375</v>
      </c>
      <c r="L993" s="343">
        <v>26.55</v>
      </c>
      <c r="M993" s="355">
        <f t="shared" ref="M993:M994" si="124">+L993/G993</f>
        <v>1.0411764705882354</v>
      </c>
    </row>
    <row r="994" spans="1:18" x14ac:dyDescent="0.3">
      <c r="A994" s="343" t="s">
        <v>18</v>
      </c>
      <c r="B994" s="343" t="s">
        <v>18</v>
      </c>
      <c r="C994" s="343" t="s">
        <v>215</v>
      </c>
      <c r="D994" s="343" t="s">
        <v>3</v>
      </c>
      <c r="E994" s="343">
        <v>290125</v>
      </c>
      <c r="F994" s="343">
        <v>30</v>
      </c>
      <c r="G994" s="343">
        <v>25</v>
      </c>
      <c r="H994" s="343">
        <v>180</v>
      </c>
      <c r="I994" s="343">
        <v>4500</v>
      </c>
      <c r="L994" s="343">
        <v>25</v>
      </c>
      <c r="M994" s="355">
        <f t="shared" si="124"/>
        <v>1</v>
      </c>
    </row>
    <row r="996" spans="1:18" x14ac:dyDescent="0.3">
      <c r="C996" s="16" t="s">
        <v>245</v>
      </c>
      <c r="D996" s="31"/>
      <c r="G996" s="12">
        <v>5.25</v>
      </c>
      <c r="H996" s="12">
        <v>150</v>
      </c>
      <c r="I996" s="12">
        <v>787.5</v>
      </c>
      <c r="J996" s="12">
        <v>3.5052682993952327</v>
      </c>
      <c r="L996" s="40">
        <v>6.5</v>
      </c>
      <c r="M996" s="356">
        <f>GEOMEAN(M997:M998)</f>
        <v>1.2380952380952381</v>
      </c>
      <c r="N996" s="356">
        <f>+M996*I996</f>
        <v>975</v>
      </c>
      <c r="O996" s="356">
        <f>+N996/I996*100</f>
        <v>123.80952380952381</v>
      </c>
      <c r="R996" s="12">
        <v>257.55598680369059</v>
      </c>
    </row>
    <row r="997" spans="1:18" x14ac:dyDescent="0.3">
      <c r="A997" s="343" t="s">
        <v>18</v>
      </c>
      <c r="B997" s="343" t="s">
        <v>18</v>
      </c>
      <c r="C997" s="343" t="s">
        <v>206</v>
      </c>
      <c r="D997" s="343" t="s">
        <v>3</v>
      </c>
      <c r="E997" s="343">
        <v>290125</v>
      </c>
      <c r="F997" s="343">
        <v>42</v>
      </c>
      <c r="G997" s="343">
        <v>5.25</v>
      </c>
      <c r="H997" s="343">
        <v>150</v>
      </c>
      <c r="I997" s="343">
        <v>787.5</v>
      </c>
      <c r="L997" s="343">
        <v>6.5</v>
      </c>
      <c r="M997" s="355">
        <f t="shared" ref="M997" si="125">+L997/G997</f>
        <v>1.2380952380952381</v>
      </c>
    </row>
    <row r="1003" spans="1:18" x14ac:dyDescent="0.3">
      <c r="C1003" s="41" t="s">
        <v>137</v>
      </c>
      <c r="D1003" s="31"/>
      <c r="G1003" s="22">
        <v>11.204157714397123</v>
      </c>
      <c r="H1003" s="22">
        <v>3806</v>
      </c>
      <c r="I1003" s="22">
        <v>47410.747125449263</v>
      </c>
      <c r="J1003" s="22">
        <v>100</v>
      </c>
      <c r="K1003" s="44"/>
      <c r="L1003" s="22">
        <v>11.610610612553323</v>
      </c>
      <c r="M1003" s="356"/>
      <c r="N1003" s="356"/>
      <c r="O1003" s="356"/>
      <c r="P1003" s="44"/>
      <c r="Q1003" s="44"/>
      <c r="R1003" s="22">
        <v>211.83060146948083</v>
      </c>
    </row>
    <row r="1005" spans="1:18" x14ac:dyDescent="0.3">
      <c r="C1005" s="16" t="s">
        <v>138</v>
      </c>
      <c r="D1005" s="31"/>
      <c r="G1005" s="12">
        <v>13.226020471020682</v>
      </c>
      <c r="H1005" s="12">
        <v>63</v>
      </c>
      <c r="I1005" s="12">
        <v>833.239289674303</v>
      </c>
      <c r="J1005" s="12">
        <v>3.7088600227376962</v>
      </c>
      <c r="L1005" s="40">
        <v>13.226020471020682</v>
      </c>
      <c r="M1005" s="356">
        <f>GEOMEAN(M1006:M1008)</f>
        <v>1</v>
      </c>
      <c r="N1005" s="356">
        <f>+M1005*I1005</f>
        <v>833.239289674303</v>
      </c>
      <c r="O1005" s="356">
        <f>+N1005/I1005*100</f>
        <v>100</v>
      </c>
      <c r="R1005" s="12">
        <v>100</v>
      </c>
    </row>
    <row r="1006" spans="1:18" x14ac:dyDescent="0.3">
      <c r="A1006" s="343" t="s">
        <v>18</v>
      </c>
      <c r="B1006" s="343" t="s">
        <v>18</v>
      </c>
      <c r="C1006" s="343" t="s">
        <v>202</v>
      </c>
      <c r="D1006" s="343" t="s">
        <v>3</v>
      </c>
      <c r="E1006" s="343">
        <v>290106</v>
      </c>
      <c r="F1006" s="343">
        <v>34</v>
      </c>
      <c r="G1006" s="343">
        <v>13.5</v>
      </c>
      <c r="H1006" s="343">
        <v>12</v>
      </c>
      <c r="I1006" s="343">
        <v>162</v>
      </c>
      <c r="L1006" s="343">
        <v>13.5</v>
      </c>
      <c r="M1006" s="355">
        <f t="shared" ref="M1006:M1008" si="126">+L1006/G1006</f>
        <v>1</v>
      </c>
    </row>
    <row r="1007" spans="1:18" x14ac:dyDescent="0.3">
      <c r="A1007" s="343" t="s">
        <v>18</v>
      </c>
      <c r="B1007" s="343" t="s">
        <v>18</v>
      </c>
      <c r="C1007" s="343" t="s">
        <v>216</v>
      </c>
      <c r="D1007" s="343" t="s">
        <v>3</v>
      </c>
      <c r="E1007" s="343">
        <v>290106</v>
      </c>
      <c r="F1007" s="343">
        <v>34</v>
      </c>
      <c r="G1007" s="343">
        <v>12.25</v>
      </c>
      <c r="H1007" s="343">
        <v>50</v>
      </c>
      <c r="I1007" s="343">
        <v>612.5</v>
      </c>
      <c r="L1007" s="343">
        <v>12.25</v>
      </c>
      <c r="M1007" s="355">
        <f t="shared" si="126"/>
        <v>1</v>
      </c>
    </row>
    <row r="1008" spans="1:18" x14ac:dyDescent="0.3">
      <c r="A1008" s="343" t="s">
        <v>18</v>
      </c>
      <c r="B1008" s="343" t="s">
        <v>18</v>
      </c>
      <c r="C1008" s="343" t="s">
        <v>219</v>
      </c>
      <c r="D1008" s="343" t="s">
        <v>3</v>
      </c>
      <c r="E1008" s="343">
        <v>290106</v>
      </c>
      <c r="F1008" s="343">
        <v>34</v>
      </c>
      <c r="G1008" s="343">
        <v>13.99</v>
      </c>
      <c r="H1008" s="343">
        <v>1</v>
      </c>
      <c r="I1008" s="343">
        <v>13.99</v>
      </c>
      <c r="L1008" s="343">
        <v>13.99</v>
      </c>
      <c r="M1008" s="355">
        <f t="shared" si="126"/>
        <v>1</v>
      </c>
    </row>
    <row r="1010" spans="1:18" x14ac:dyDescent="0.3">
      <c r="C1010" s="16" t="s">
        <v>139</v>
      </c>
      <c r="D1010" s="31"/>
      <c r="G1010" s="12">
        <v>14.055819280249958</v>
      </c>
      <c r="H1010" s="12">
        <v>171</v>
      </c>
      <c r="I1010" s="12">
        <v>2403.5450969227427</v>
      </c>
      <c r="J1010" s="12">
        <v>10.698502138933501</v>
      </c>
      <c r="L1010" s="40">
        <v>14.22125178009043</v>
      </c>
      <c r="M1010" s="356">
        <f>GEOMEAN(M1011:M1015)</f>
        <v>1.011769680339653</v>
      </c>
      <c r="N1010" s="356">
        <f>+M1010*I1010</f>
        <v>2431.8340543954637</v>
      </c>
      <c r="O1010" s="356">
        <f>+N1010/I1010*100</f>
        <v>101.1769680339653</v>
      </c>
      <c r="R1010" s="12">
        <v>101.1769680339653</v>
      </c>
    </row>
    <row r="1011" spans="1:18" x14ac:dyDescent="0.3">
      <c r="A1011" s="343" t="s">
        <v>18</v>
      </c>
      <c r="B1011" s="343" t="s">
        <v>18</v>
      </c>
      <c r="C1011" s="343" t="s">
        <v>194</v>
      </c>
      <c r="D1011" s="343" t="s">
        <v>3</v>
      </c>
      <c r="E1011" s="343">
        <v>290106</v>
      </c>
      <c r="F1011" s="343">
        <v>31</v>
      </c>
      <c r="G1011" s="343">
        <v>12.95</v>
      </c>
      <c r="H1011" s="343">
        <v>20</v>
      </c>
      <c r="I1011" s="343">
        <v>259</v>
      </c>
      <c r="L1011" s="343">
        <v>12.95</v>
      </c>
      <c r="M1011" s="355">
        <f t="shared" ref="M1011:M1015" si="127">+L1011/G1011</f>
        <v>1</v>
      </c>
    </row>
    <row r="1012" spans="1:18" x14ac:dyDescent="0.3">
      <c r="A1012" s="343" t="s">
        <v>18</v>
      </c>
      <c r="B1012" s="343" t="s">
        <v>18</v>
      </c>
      <c r="C1012" s="343" t="s">
        <v>197</v>
      </c>
      <c r="D1012" s="343" t="s">
        <v>3</v>
      </c>
      <c r="E1012" s="343">
        <v>290106</v>
      </c>
      <c r="F1012" s="343">
        <v>31</v>
      </c>
      <c r="G1012" s="343">
        <v>15.5</v>
      </c>
      <c r="H1012" s="343">
        <v>25</v>
      </c>
      <c r="I1012" s="343">
        <v>387.5</v>
      </c>
      <c r="L1012" s="343">
        <v>15.76</v>
      </c>
      <c r="M1012" s="355">
        <f t="shared" si="127"/>
        <v>1.0167741935483872</v>
      </c>
    </row>
    <row r="1013" spans="1:18" x14ac:dyDescent="0.3">
      <c r="A1013" s="343" t="s">
        <v>18</v>
      </c>
      <c r="B1013" s="343" t="s">
        <v>18</v>
      </c>
      <c r="C1013" s="343" t="s">
        <v>207</v>
      </c>
      <c r="D1013" s="343" t="s">
        <v>3</v>
      </c>
      <c r="E1013" s="343">
        <v>290106</v>
      </c>
      <c r="F1013" s="343">
        <v>31</v>
      </c>
      <c r="G1013" s="343">
        <v>14.5</v>
      </c>
      <c r="H1013" s="343">
        <v>16</v>
      </c>
      <c r="I1013" s="343">
        <v>232</v>
      </c>
      <c r="L1013" s="343">
        <v>14.56</v>
      </c>
      <c r="M1013" s="355">
        <f t="shared" si="127"/>
        <v>1.0041379310344829</v>
      </c>
    </row>
    <row r="1014" spans="1:18" x14ac:dyDescent="0.3">
      <c r="A1014" s="343" t="s">
        <v>18</v>
      </c>
      <c r="B1014" s="343" t="s">
        <v>18</v>
      </c>
      <c r="C1014" s="343" t="s">
        <v>216</v>
      </c>
      <c r="D1014" s="343" t="s">
        <v>3</v>
      </c>
      <c r="E1014" s="343">
        <v>290106</v>
      </c>
      <c r="F1014" s="343">
        <v>31</v>
      </c>
      <c r="G1014" s="343">
        <v>13</v>
      </c>
      <c r="H1014" s="343">
        <v>20</v>
      </c>
      <c r="I1014" s="343">
        <v>260</v>
      </c>
      <c r="L1014" s="343">
        <v>13.5</v>
      </c>
      <c r="M1014" s="355">
        <f t="shared" si="127"/>
        <v>1.0384615384615385</v>
      </c>
    </row>
    <row r="1015" spans="1:18" x14ac:dyDescent="0.3">
      <c r="A1015" s="343" t="s">
        <v>18</v>
      </c>
      <c r="B1015" s="343" t="s">
        <v>18</v>
      </c>
      <c r="C1015" s="343" t="s">
        <v>218</v>
      </c>
      <c r="D1015" s="343" t="s">
        <v>3</v>
      </c>
      <c r="E1015" s="343">
        <v>290106</v>
      </c>
      <c r="F1015" s="343">
        <v>31</v>
      </c>
      <c r="G1015" s="343">
        <v>14.5</v>
      </c>
      <c r="H1015" s="343">
        <v>90</v>
      </c>
      <c r="I1015" s="343">
        <v>1305</v>
      </c>
      <c r="L1015" s="343">
        <v>14.5</v>
      </c>
      <c r="M1015" s="355">
        <f t="shared" si="127"/>
        <v>1</v>
      </c>
    </row>
    <row r="1017" spans="1:18" x14ac:dyDescent="0.3">
      <c r="C1017" s="16" t="s">
        <v>140</v>
      </c>
      <c r="D1017" s="31"/>
      <c r="G1017" s="12">
        <v>17.010562350763998</v>
      </c>
      <c r="H1017" s="12">
        <v>374</v>
      </c>
      <c r="I1017" s="12">
        <v>6361.9503191857348</v>
      </c>
      <c r="J1017" s="12">
        <v>28.317895588786207</v>
      </c>
      <c r="L1017" s="40">
        <v>18.289183823875053</v>
      </c>
      <c r="M1017" s="356">
        <f>GEOMEAN(M1018:M1022)</f>
        <v>1.0751663258830257</v>
      </c>
      <c r="N1017" s="356">
        <f>+M1017*I1017</f>
        <v>6840.1547501292689</v>
      </c>
      <c r="O1017" s="356">
        <f>+N1017/I1017*100</f>
        <v>107.51663258830257</v>
      </c>
      <c r="R1017" s="12">
        <v>107.51663258830257</v>
      </c>
    </row>
    <row r="1018" spans="1:18" x14ac:dyDescent="0.3">
      <c r="A1018" s="343" t="s">
        <v>18</v>
      </c>
      <c r="B1018" s="343" t="s">
        <v>18</v>
      </c>
      <c r="C1018" s="343" t="s">
        <v>197</v>
      </c>
      <c r="D1018" s="343" t="s">
        <v>3</v>
      </c>
      <c r="E1018" s="343">
        <v>290106</v>
      </c>
      <c r="F1018" s="343">
        <v>31</v>
      </c>
      <c r="G1018" s="343">
        <v>18.5</v>
      </c>
      <c r="H1018" s="343">
        <v>30</v>
      </c>
      <c r="I1018" s="343">
        <v>555</v>
      </c>
      <c r="L1018" s="343">
        <v>23.03</v>
      </c>
      <c r="M1018" s="355">
        <f t="shared" ref="M1018:M1022" si="128">+L1018/G1018</f>
        <v>1.244864864864865</v>
      </c>
    </row>
    <row r="1019" spans="1:18" x14ac:dyDescent="0.3">
      <c r="A1019" s="343" t="s">
        <v>18</v>
      </c>
      <c r="B1019" s="343" t="s">
        <v>18</v>
      </c>
      <c r="C1019" s="343" t="s">
        <v>201</v>
      </c>
      <c r="D1019" s="343" t="s">
        <v>3</v>
      </c>
      <c r="E1019" s="343">
        <v>290106</v>
      </c>
      <c r="F1019" s="343">
        <v>31</v>
      </c>
      <c r="G1019" s="343">
        <v>16.399999999999999</v>
      </c>
      <c r="H1019" s="343">
        <v>60</v>
      </c>
      <c r="I1019" s="343">
        <v>983.99999999999989</v>
      </c>
      <c r="L1019" s="343">
        <v>17.18</v>
      </c>
      <c r="M1019" s="355">
        <f t="shared" si="128"/>
        <v>1.0475609756097561</v>
      </c>
    </row>
    <row r="1020" spans="1:18" x14ac:dyDescent="0.3">
      <c r="A1020" s="343" t="s">
        <v>18</v>
      </c>
      <c r="B1020" s="343" t="s">
        <v>18</v>
      </c>
      <c r="C1020" s="343" t="s">
        <v>207</v>
      </c>
      <c r="D1020" s="343" t="s">
        <v>3</v>
      </c>
      <c r="E1020" s="343">
        <v>290106</v>
      </c>
      <c r="F1020" s="343">
        <v>31</v>
      </c>
      <c r="G1020" s="343">
        <v>18.5</v>
      </c>
      <c r="H1020" s="343">
        <v>26</v>
      </c>
      <c r="I1020" s="343">
        <v>481</v>
      </c>
      <c r="L1020" s="343">
        <v>18.7</v>
      </c>
      <c r="M1020" s="355">
        <f t="shared" si="128"/>
        <v>1.0108108108108107</v>
      </c>
    </row>
    <row r="1021" spans="1:18" x14ac:dyDescent="0.3">
      <c r="A1021" s="343" t="s">
        <v>18</v>
      </c>
      <c r="B1021" s="343" t="s">
        <v>18</v>
      </c>
      <c r="C1021" s="343" t="s">
        <v>216</v>
      </c>
      <c r="D1021" s="343" t="s">
        <v>3</v>
      </c>
      <c r="E1021" s="343">
        <v>290106</v>
      </c>
      <c r="F1021" s="343">
        <v>31</v>
      </c>
      <c r="G1021" s="343">
        <v>17.5</v>
      </c>
      <c r="H1021" s="343">
        <v>200</v>
      </c>
      <c r="I1021" s="343">
        <v>3500</v>
      </c>
      <c r="L1021" s="343">
        <v>18.5</v>
      </c>
      <c r="M1021" s="355">
        <f t="shared" si="128"/>
        <v>1.0571428571428572</v>
      </c>
    </row>
    <row r="1022" spans="1:18" x14ac:dyDescent="0.3">
      <c r="A1022" s="343" t="s">
        <v>18</v>
      </c>
      <c r="B1022" s="343" t="s">
        <v>18</v>
      </c>
      <c r="C1022" s="343" t="s">
        <v>218</v>
      </c>
      <c r="D1022" s="343" t="s">
        <v>3</v>
      </c>
      <c r="E1022" s="343">
        <v>290106</v>
      </c>
      <c r="F1022" s="343">
        <v>31</v>
      </c>
      <c r="G1022" s="343">
        <v>14.5</v>
      </c>
      <c r="H1022" s="343">
        <v>58</v>
      </c>
      <c r="I1022" s="343">
        <v>841</v>
      </c>
      <c r="L1022" s="343">
        <v>14.95</v>
      </c>
      <c r="M1022" s="355">
        <f t="shared" si="128"/>
        <v>1.0310344827586206</v>
      </c>
    </row>
    <row r="1024" spans="1:18" x14ac:dyDescent="0.3">
      <c r="C1024" s="16" t="s">
        <v>141</v>
      </c>
      <c r="D1024" s="31"/>
      <c r="G1024" s="12">
        <v>16.384050111500585</v>
      </c>
      <c r="H1024" s="12">
        <v>1492</v>
      </c>
      <c r="I1024" s="12">
        <v>24445.002766358873</v>
      </c>
      <c r="J1024" s="12">
        <v>108.80799146101145</v>
      </c>
      <c r="L1024" s="40">
        <v>16.372908053919353</v>
      </c>
      <c r="M1024" s="356">
        <f>GEOMEAN(M1025:M1033)</f>
        <v>0.99931994485457476</v>
      </c>
      <c r="N1024" s="356">
        <f>+M1024*I1024</f>
        <v>24428.378816447675</v>
      </c>
      <c r="O1024" s="356">
        <f>+N1024/I1024*100</f>
        <v>99.931994485457466</v>
      </c>
      <c r="R1024" s="12">
        <v>99.93199448545748</v>
      </c>
    </row>
    <row r="1025" spans="1:18" x14ac:dyDescent="0.3">
      <c r="A1025" s="343" t="s">
        <v>18</v>
      </c>
      <c r="B1025" s="343" t="s">
        <v>18</v>
      </c>
      <c r="C1025" s="343" t="s">
        <v>197</v>
      </c>
      <c r="D1025" s="343" t="s">
        <v>3</v>
      </c>
      <c r="E1025" s="343">
        <v>290106</v>
      </c>
      <c r="F1025" s="343">
        <v>34</v>
      </c>
      <c r="G1025" s="343">
        <v>18.03</v>
      </c>
      <c r="H1025" s="343">
        <v>30</v>
      </c>
      <c r="I1025" s="343">
        <v>540.90000000000009</v>
      </c>
      <c r="L1025" s="343">
        <v>18.03</v>
      </c>
      <c r="M1025" s="355">
        <f t="shared" ref="M1025:M1033" si="129">+L1025/G1025</f>
        <v>1</v>
      </c>
    </row>
    <row r="1026" spans="1:18" x14ac:dyDescent="0.3">
      <c r="A1026" s="343" t="s">
        <v>18</v>
      </c>
      <c r="B1026" s="343" t="s">
        <v>18</v>
      </c>
      <c r="C1026" s="343" t="s">
        <v>201</v>
      </c>
      <c r="D1026" s="343" t="s">
        <v>3</v>
      </c>
      <c r="E1026" s="343">
        <v>290106</v>
      </c>
      <c r="F1026" s="343">
        <v>34</v>
      </c>
      <c r="G1026" s="343">
        <v>14.4</v>
      </c>
      <c r="H1026" s="343">
        <v>360</v>
      </c>
      <c r="I1026" s="343">
        <v>5184</v>
      </c>
      <c r="L1026" s="343">
        <v>11.39</v>
      </c>
      <c r="M1026" s="355">
        <f t="shared" si="129"/>
        <v>0.79097222222222219</v>
      </c>
    </row>
    <row r="1027" spans="1:18" x14ac:dyDescent="0.3">
      <c r="A1027" s="343" t="s">
        <v>18</v>
      </c>
      <c r="B1027" s="343" t="s">
        <v>18</v>
      </c>
      <c r="C1027" s="343" t="s">
        <v>202</v>
      </c>
      <c r="D1027" s="343" t="s">
        <v>3</v>
      </c>
      <c r="E1027" s="343">
        <v>290106</v>
      </c>
      <c r="F1027" s="343">
        <v>34</v>
      </c>
      <c r="G1027" s="343">
        <v>18.149999999999999</v>
      </c>
      <c r="H1027" s="343">
        <v>24</v>
      </c>
      <c r="I1027" s="343">
        <v>435.59999999999997</v>
      </c>
      <c r="L1027" s="343">
        <v>18.149999999999999</v>
      </c>
      <c r="M1027" s="355">
        <f t="shared" si="129"/>
        <v>1</v>
      </c>
    </row>
    <row r="1028" spans="1:18" x14ac:dyDescent="0.3">
      <c r="A1028" s="343" t="s">
        <v>18</v>
      </c>
      <c r="B1028" s="343" t="s">
        <v>18</v>
      </c>
      <c r="C1028" s="343" t="s">
        <v>203</v>
      </c>
      <c r="D1028" s="343" t="s">
        <v>3</v>
      </c>
      <c r="E1028" s="343">
        <v>290106</v>
      </c>
      <c r="F1028" s="343">
        <v>34</v>
      </c>
      <c r="G1028" s="343">
        <v>18.149999999999999</v>
      </c>
      <c r="H1028" s="343">
        <v>72</v>
      </c>
      <c r="I1028" s="343">
        <v>1306.8</v>
      </c>
      <c r="L1028" s="343">
        <v>18.149999999999999</v>
      </c>
      <c r="M1028" s="355">
        <f t="shared" si="129"/>
        <v>1</v>
      </c>
    </row>
    <row r="1029" spans="1:18" x14ac:dyDescent="0.3">
      <c r="A1029" s="343" t="s">
        <v>18</v>
      </c>
      <c r="B1029" s="343" t="s">
        <v>18</v>
      </c>
      <c r="C1029" s="343" t="s">
        <v>207</v>
      </c>
      <c r="D1029" s="343" t="s">
        <v>3</v>
      </c>
      <c r="E1029" s="343">
        <v>290106</v>
      </c>
      <c r="F1029" s="343">
        <v>34</v>
      </c>
      <c r="G1029" s="343">
        <v>14.25</v>
      </c>
      <c r="H1029" s="343">
        <v>198</v>
      </c>
      <c r="I1029" s="343">
        <v>2821.5</v>
      </c>
      <c r="L1029" s="343">
        <v>14.25</v>
      </c>
      <c r="M1029" s="355">
        <f t="shared" si="129"/>
        <v>1</v>
      </c>
    </row>
    <row r="1030" spans="1:18" x14ac:dyDescent="0.3">
      <c r="A1030" s="343" t="s">
        <v>18</v>
      </c>
      <c r="B1030" s="343" t="s">
        <v>18</v>
      </c>
      <c r="C1030" s="343" t="s">
        <v>215</v>
      </c>
      <c r="D1030" s="343" t="s">
        <v>3</v>
      </c>
      <c r="E1030" s="343">
        <v>290106</v>
      </c>
      <c r="F1030" s="343">
        <v>34</v>
      </c>
      <c r="G1030" s="343">
        <v>17.5</v>
      </c>
      <c r="H1030" s="343">
        <v>60</v>
      </c>
      <c r="I1030" s="343">
        <v>1050</v>
      </c>
      <c r="L1030" s="343">
        <v>17.5</v>
      </c>
      <c r="M1030" s="355">
        <f t="shared" si="129"/>
        <v>1</v>
      </c>
    </row>
    <row r="1031" spans="1:18" x14ac:dyDescent="0.3">
      <c r="A1031" s="343" t="s">
        <v>18</v>
      </c>
      <c r="B1031" s="343" t="s">
        <v>18</v>
      </c>
      <c r="C1031" s="343" t="s">
        <v>216</v>
      </c>
      <c r="D1031" s="343" t="s">
        <v>3</v>
      </c>
      <c r="E1031" s="343">
        <v>290106</v>
      </c>
      <c r="F1031" s="343">
        <v>34</v>
      </c>
      <c r="G1031" s="343">
        <v>14.95</v>
      </c>
      <c r="H1031" s="343">
        <v>600</v>
      </c>
      <c r="I1031" s="343">
        <v>8970</v>
      </c>
      <c r="L1031" s="343">
        <v>15.25</v>
      </c>
      <c r="M1031" s="355">
        <f t="shared" si="129"/>
        <v>1.020066889632107</v>
      </c>
    </row>
    <row r="1032" spans="1:18" x14ac:dyDescent="0.3">
      <c r="A1032" s="343" t="s">
        <v>18</v>
      </c>
      <c r="B1032" s="343" t="s">
        <v>18</v>
      </c>
      <c r="C1032" s="343" t="s">
        <v>218</v>
      </c>
      <c r="D1032" s="343" t="s">
        <v>3</v>
      </c>
      <c r="E1032" s="343">
        <v>290106</v>
      </c>
      <c r="F1032" s="343">
        <v>34</v>
      </c>
      <c r="G1032" s="343">
        <v>14.5</v>
      </c>
      <c r="H1032" s="343">
        <v>140</v>
      </c>
      <c r="I1032" s="343">
        <v>2030</v>
      </c>
      <c r="L1032" s="343">
        <v>16.149999999999999</v>
      </c>
      <c r="M1032" s="355">
        <f t="shared" si="129"/>
        <v>1.1137931034482758</v>
      </c>
    </row>
    <row r="1033" spans="1:18" x14ac:dyDescent="0.3">
      <c r="A1033" s="343" t="s">
        <v>18</v>
      </c>
      <c r="B1033" s="343" t="s">
        <v>18</v>
      </c>
      <c r="C1033" s="343" t="s">
        <v>219</v>
      </c>
      <c r="D1033" s="343" t="s">
        <v>3</v>
      </c>
      <c r="E1033" s="343">
        <v>290106</v>
      </c>
      <c r="F1033" s="343">
        <v>34</v>
      </c>
      <c r="G1033" s="343">
        <v>18.399999999999999</v>
      </c>
      <c r="H1033" s="343">
        <v>8</v>
      </c>
      <c r="I1033" s="343">
        <v>147.19999999999999</v>
      </c>
      <c r="L1033" s="343">
        <v>20.350000000000001</v>
      </c>
      <c r="M1033" s="355">
        <f t="shared" si="129"/>
        <v>1.1059782608695654</v>
      </c>
    </row>
    <row r="1035" spans="1:18" x14ac:dyDescent="0.3">
      <c r="C1035" s="16" t="s">
        <v>246</v>
      </c>
      <c r="D1035" s="31"/>
      <c r="G1035" s="12">
        <v>12.730278865759383</v>
      </c>
      <c r="H1035" s="12">
        <v>480</v>
      </c>
      <c r="I1035" s="12">
        <v>6110.5338555645039</v>
      </c>
      <c r="J1035" s="12">
        <v>27.198807131798837</v>
      </c>
      <c r="L1035" s="40">
        <v>16.35972188027657</v>
      </c>
      <c r="M1035" s="356">
        <f>GEOMEAN(M1036:M1037)</f>
        <v>1.2851031821682475</v>
      </c>
      <c r="N1035" s="356">
        <f>+M1035*I1035</f>
        <v>7852.6665025327547</v>
      </c>
      <c r="O1035" s="356">
        <f>+N1035/I1035*100</f>
        <v>128.51031821682474</v>
      </c>
      <c r="R1035" s="12">
        <v>130.87777504221256</v>
      </c>
    </row>
    <row r="1036" spans="1:18" x14ac:dyDescent="0.3">
      <c r="A1036" s="343" t="s">
        <v>18</v>
      </c>
      <c r="B1036" s="343" t="s">
        <v>18</v>
      </c>
      <c r="C1036" s="343" t="s">
        <v>201</v>
      </c>
      <c r="D1036" s="343" t="s">
        <v>3</v>
      </c>
      <c r="E1036" s="343">
        <v>290106</v>
      </c>
      <c r="F1036" s="343">
        <v>31</v>
      </c>
      <c r="G1036" s="343">
        <v>14.8</v>
      </c>
      <c r="H1036" s="343">
        <v>130</v>
      </c>
      <c r="I1036" s="343">
        <v>1924</v>
      </c>
      <c r="L1036" s="343">
        <v>15.79</v>
      </c>
      <c r="M1036" s="355">
        <f t="shared" ref="M1036:M1037" si="130">+L1036/G1036</f>
        <v>1.0668918918918917</v>
      </c>
    </row>
    <row r="1037" spans="1:18" x14ac:dyDescent="0.3">
      <c r="A1037" s="343" t="s">
        <v>18</v>
      </c>
      <c r="B1037" s="343" t="s">
        <v>18</v>
      </c>
      <c r="C1037" s="343" t="s">
        <v>216</v>
      </c>
      <c r="D1037" s="343" t="s">
        <v>3</v>
      </c>
      <c r="E1037" s="343">
        <v>290106</v>
      </c>
      <c r="F1037" s="343">
        <v>31</v>
      </c>
      <c r="G1037" s="343">
        <v>10.95</v>
      </c>
      <c r="H1037" s="343">
        <v>350</v>
      </c>
      <c r="I1037" s="343">
        <v>3832.4999999999995</v>
      </c>
      <c r="L1037" s="343">
        <v>16.95</v>
      </c>
      <c r="M1037" s="355">
        <f t="shared" si="130"/>
        <v>1.547945205479452</v>
      </c>
    </row>
    <row r="1039" spans="1:18" x14ac:dyDescent="0.3">
      <c r="C1039" s="16" t="s">
        <v>247</v>
      </c>
      <c r="D1039" s="31"/>
      <c r="G1039" s="12">
        <v>16.174826119621812</v>
      </c>
      <c r="H1039" s="12">
        <v>61</v>
      </c>
      <c r="I1039" s="12">
        <v>986.6643932969306</v>
      </c>
      <c r="J1039" s="12">
        <v>4.3917757713850936</v>
      </c>
      <c r="L1039" s="40">
        <v>16.404267737390779</v>
      </c>
      <c r="M1039" s="356">
        <f>GEOMEAN(M1040:M1041)</f>
        <v>1.0141851056742199</v>
      </c>
      <c r="N1039" s="356">
        <f>+M1039*I1039</f>
        <v>1000.6603319808377</v>
      </c>
      <c r="O1039" s="356">
        <f>+N1039/I1039*100</f>
        <v>101.41851056742199</v>
      </c>
      <c r="R1039" s="12">
        <v>131.23414189912623</v>
      </c>
    </row>
    <row r="1040" spans="1:18" x14ac:dyDescent="0.3">
      <c r="A1040" s="343" t="s">
        <v>18</v>
      </c>
      <c r="B1040" s="343" t="s">
        <v>18</v>
      </c>
      <c r="C1040" s="343" t="s">
        <v>215</v>
      </c>
      <c r="D1040" s="343" t="s">
        <v>3</v>
      </c>
      <c r="E1040" s="343">
        <v>290106</v>
      </c>
      <c r="F1040" s="343">
        <v>34</v>
      </c>
      <c r="G1040" s="343">
        <v>17.5</v>
      </c>
      <c r="H1040" s="343">
        <v>60</v>
      </c>
      <c r="I1040" s="343">
        <v>1050</v>
      </c>
      <c r="L1040" s="343">
        <v>18</v>
      </c>
      <c r="M1040" s="355">
        <f t="shared" ref="M1040:M1041" si="131">+L1040/G1040</f>
        <v>1.0285714285714285</v>
      </c>
    </row>
    <row r="1041" spans="1:18" x14ac:dyDescent="0.3">
      <c r="A1041" s="343" t="s">
        <v>18</v>
      </c>
      <c r="B1041" s="343" t="s">
        <v>18</v>
      </c>
      <c r="C1041" s="343" t="s">
        <v>216</v>
      </c>
      <c r="D1041" s="343" t="s">
        <v>3</v>
      </c>
      <c r="E1041" s="343">
        <v>290106</v>
      </c>
      <c r="F1041" s="343">
        <v>34</v>
      </c>
      <c r="G1041" s="343">
        <v>14.95</v>
      </c>
      <c r="H1041" s="343">
        <v>1</v>
      </c>
      <c r="I1041" s="343">
        <v>14.95</v>
      </c>
      <c r="L1041" s="343">
        <v>14.95</v>
      </c>
      <c r="M1041" s="355">
        <f t="shared" si="131"/>
        <v>1</v>
      </c>
    </row>
    <row r="1043" spans="1:18" x14ac:dyDescent="0.3">
      <c r="C1043" s="16" t="s">
        <v>142</v>
      </c>
      <c r="D1043" s="31"/>
      <c r="G1043" s="12">
        <v>9.5</v>
      </c>
      <c r="H1043" s="12">
        <v>60</v>
      </c>
      <c r="I1043" s="12">
        <v>570</v>
      </c>
      <c r="J1043" s="12">
        <v>2.5371465786098826</v>
      </c>
      <c r="L1043" s="40">
        <v>9.5</v>
      </c>
      <c r="M1043" s="356">
        <f>GEOMEAN(M1044:M1045)</f>
        <v>1</v>
      </c>
      <c r="N1043" s="356">
        <f>+M1043*I1043</f>
        <v>570</v>
      </c>
      <c r="O1043" s="356">
        <f>+N1043/I1043*100</f>
        <v>100</v>
      </c>
      <c r="R1043" s="12">
        <v>100</v>
      </c>
    </row>
    <row r="1044" spans="1:18" x14ac:dyDescent="0.3">
      <c r="A1044" s="343" t="s">
        <v>18</v>
      </c>
      <c r="B1044" s="343" t="s">
        <v>18</v>
      </c>
      <c r="C1044" s="343" t="s">
        <v>215</v>
      </c>
      <c r="D1044" s="343" t="s">
        <v>3</v>
      </c>
      <c r="E1044" s="343">
        <v>290106</v>
      </c>
      <c r="F1044" s="343">
        <v>42</v>
      </c>
      <c r="G1044" s="343">
        <v>9.5</v>
      </c>
      <c r="H1044" s="343">
        <v>60</v>
      </c>
      <c r="I1044" s="343">
        <v>570</v>
      </c>
      <c r="L1044" s="343">
        <v>9.5</v>
      </c>
      <c r="M1044" s="355">
        <f t="shared" ref="M1044" si="132">+L1044/G1044</f>
        <v>1</v>
      </c>
    </row>
    <row r="1046" spans="1:18" x14ac:dyDescent="0.3">
      <c r="C1046" s="16" t="s">
        <v>248</v>
      </c>
      <c r="D1046" s="31"/>
      <c r="G1046" s="12">
        <v>3.5357032093327851</v>
      </c>
      <c r="H1046" s="12">
        <v>905</v>
      </c>
      <c r="I1046" s="12">
        <v>3199.8114044461704</v>
      </c>
      <c r="J1046" s="12">
        <v>14.242790450855235</v>
      </c>
      <c r="L1046" s="40">
        <v>3.6918972398571643</v>
      </c>
      <c r="M1046" s="356">
        <f>GEOMEAN(M1047:M1053)</f>
        <v>1.0441762278327242</v>
      </c>
      <c r="N1046" s="356">
        <f>+M1046*I1046</f>
        <v>3341.1670020707338</v>
      </c>
      <c r="O1046" s="356">
        <f>+N1046/I1046*100</f>
        <v>104.41762278327242</v>
      </c>
      <c r="R1046" s="12">
        <v>21.703557846759544</v>
      </c>
    </row>
    <row r="1047" spans="1:18" x14ac:dyDescent="0.3">
      <c r="A1047" s="343" t="s">
        <v>18</v>
      </c>
      <c r="B1047" s="343" t="s">
        <v>18</v>
      </c>
      <c r="C1047" s="343" t="s">
        <v>201</v>
      </c>
      <c r="D1047" s="343" t="s">
        <v>3</v>
      </c>
      <c r="E1047" s="343">
        <v>290106</v>
      </c>
      <c r="F1047" s="343">
        <v>31</v>
      </c>
      <c r="G1047" s="343">
        <v>5</v>
      </c>
      <c r="H1047" s="343">
        <v>325</v>
      </c>
      <c r="I1047" s="343">
        <v>1625</v>
      </c>
      <c r="L1047" s="343">
        <v>5.05</v>
      </c>
      <c r="M1047" s="355">
        <f t="shared" ref="M1047:M1053" si="133">+L1047/G1047</f>
        <v>1.01</v>
      </c>
    </row>
    <row r="1048" spans="1:18" x14ac:dyDescent="0.3">
      <c r="A1048" s="343" t="s">
        <v>18</v>
      </c>
      <c r="B1048" s="343" t="s">
        <v>18</v>
      </c>
      <c r="C1048" s="343" t="s">
        <v>207</v>
      </c>
      <c r="D1048" s="343" t="s">
        <v>3</v>
      </c>
      <c r="E1048" s="343">
        <v>290106</v>
      </c>
      <c r="F1048" s="343">
        <v>31</v>
      </c>
      <c r="G1048" s="343">
        <v>5.65</v>
      </c>
      <c r="H1048" s="343">
        <v>113</v>
      </c>
      <c r="I1048" s="343">
        <v>638.45000000000005</v>
      </c>
      <c r="L1048" s="343">
        <v>5.75</v>
      </c>
      <c r="M1048" s="355">
        <f t="shared" si="133"/>
        <v>1.0176991150442478</v>
      </c>
    </row>
    <row r="1049" spans="1:18" x14ac:dyDescent="0.3">
      <c r="A1049" s="343" t="s">
        <v>18</v>
      </c>
      <c r="B1049" s="343" t="s">
        <v>18</v>
      </c>
      <c r="C1049" s="343" t="s">
        <v>208</v>
      </c>
      <c r="D1049" s="343" t="s">
        <v>3</v>
      </c>
      <c r="E1049" s="343">
        <v>290106</v>
      </c>
      <c r="F1049" s="343">
        <v>31</v>
      </c>
      <c r="G1049" s="343">
        <v>2.1</v>
      </c>
      <c r="H1049" s="343">
        <v>200</v>
      </c>
      <c r="I1049" s="343">
        <v>420</v>
      </c>
      <c r="L1049" s="343">
        <v>2.1</v>
      </c>
      <c r="M1049" s="355">
        <f t="shared" si="133"/>
        <v>1</v>
      </c>
    </row>
    <row r="1050" spans="1:18" x14ac:dyDescent="0.3">
      <c r="A1050" s="343" t="s">
        <v>18</v>
      </c>
      <c r="B1050" s="343" t="s">
        <v>18</v>
      </c>
      <c r="C1050" s="343" t="s">
        <v>215</v>
      </c>
      <c r="D1050" s="343" t="s">
        <v>3</v>
      </c>
      <c r="E1050" s="343">
        <v>290106</v>
      </c>
      <c r="F1050" s="343">
        <v>31</v>
      </c>
      <c r="G1050" s="343">
        <v>3</v>
      </c>
      <c r="H1050" s="343">
        <v>60</v>
      </c>
      <c r="I1050" s="343">
        <v>180</v>
      </c>
      <c r="L1050" s="343">
        <v>3</v>
      </c>
      <c r="M1050" s="355">
        <f t="shared" si="133"/>
        <v>1</v>
      </c>
    </row>
    <row r="1051" spans="1:18" x14ac:dyDescent="0.3">
      <c r="A1051" s="343" t="s">
        <v>18</v>
      </c>
      <c r="B1051" s="343" t="s">
        <v>18</v>
      </c>
      <c r="C1051" s="343" t="s">
        <v>216</v>
      </c>
      <c r="D1051" s="343" t="s">
        <v>3</v>
      </c>
      <c r="E1051" s="343">
        <v>290106</v>
      </c>
      <c r="F1051" s="343">
        <v>31</v>
      </c>
      <c r="G1051" s="343">
        <v>3</v>
      </c>
      <c r="H1051" s="343">
        <v>3</v>
      </c>
      <c r="I1051" s="343">
        <v>9</v>
      </c>
      <c r="L1051" s="343">
        <v>3.95</v>
      </c>
      <c r="M1051" s="355">
        <f t="shared" si="133"/>
        <v>1.3166666666666667</v>
      </c>
    </row>
    <row r="1052" spans="1:18" x14ac:dyDescent="0.3">
      <c r="A1052" s="343" t="s">
        <v>18</v>
      </c>
      <c r="B1052" s="343" t="s">
        <v>18</v>
      </c>
      <c r="C1052" s="343" t="s">
        <v>218</v>
      </c>
      <c r="D1052" s="343" t="s">
        <v>3</v>
      </c>
      <c r="E1052" s="343">
        <v>290106</v>
      </c>
      <c r="F1052" s="343">
        <v>31</v>
      </c>
      <c r="G1052" s="343">
        <v>2.25</v>
      </c>
      <c r="H1052" s="343">
        <v>144</v>
      </c>
      <c r="I1052" s="343">
        <v>324</v>
      </c>
      <c r="L1052" s="343">
        <v>2.25</v>
      </c>
      <c r="M1052" s="355">
        <f t="shared" si="133"/>
        <v>1</v>
      </c>
    </row>
    <row r="1053" spans="1:18" x14ac:dyDescent="0.3">
      <c r="A1053" s="343" t="s">
        <v>18</v>
      </c>
      <c r="B1053" s="343" t="s">
        <v>18</v>
      </c>
      <c r="C1053" s="343" t="s">
        <v>212</v>
      </c>
      <c r="D1053" s="343" t="s">
        <v>3</v>
      </c>
      <c r="E1053" s="343">
        <v>290106</v>
      </c>
      <c r="F1053" s="343">
        <v>31</v>
      </c>
      <c r="G1053" s="343">
        <v>5.75</v>
      </c>
      <c r="H1053" s="343">
        <v>60</v>
      </c>
      <c r="I1053" s="343">
        <v>345</v>
      </c>
      <c r="L1053" s="343">
        <v>5.75</v>
      </c>
      <c r="M1053" s="355">
        <f t="shared" si="133"/>
        <v>1</v>
      </c>
    </row>
    <row r="1056" spans="1:18" x14ac:dyDescent="0.3">
      <c r="C1056" s="16" t="s">
        <v>143</v>
      </c>
      <c r="D1056" s="31"/>
      <c r="G1056" s="12">
        <v>12.5</v>
      </c>
      <c r="H1056" s="12">
        <v>200</v>
      </c>
      <c r="I1056" s="12">
        <v>2500</v>
      </c>
      <c r="J1056" s="12">
        <v>11.127835871095977</v>
      </c>
      <c r="L1056" s="40">
        <v>12.5</v>
      </c>
      <c r="M1056" s="356">
        <f>GEOMEAN(M1057:M1058)</f>
        <v>1</v>
      </c>
      <c r="N1056" s="356">
        <f>+M1056*I1056</f>
        <v>2500</v>
      </c>
      <c r="O1056" s="356">
        <f>+N1056/I1056*100</f>
        <v>100</v>
      </c>
      <c r="R1056" s="12">
        <v>100</v>
      </c>
    </row>
    <row r="1057" spans="1:18" x14ac:dyDescent="0.3">
      <c r="A1057" s="343" t="s">
        <v>18</v>
      </c>
      <c r="B1057" s="343" t="s">
        <v>18</v>
      </c>
      <c r="C1057" s="343" t="s">
        <v>208</v>
      </c>
      <c r="D1057" s="343" t="s">
        <v>3</v>
      </c>
      <c r="E1057" s="343">
        <v>290106</v>
      </c>
      <c r="F1057" s="343">
        <v>10</v>
      </c>
      <c r="G1057" s="343">
        <v>12.5</v>
      </c>
      <c r="H1057" s="343">
        <v>200</v>
      </c>
      <c r="I1057" s="343">
        <v>2500</v>
      </c>
      <c r="L1057" s="343">
        <v>12.5</v>
      </c>
      <c r="M1057" s="355">
        <f t="shared" ref="M1057" si="134">+L1057/G1057</f>
        <v>1</v>
      </c>
    </row>
    <row r="1059" spans="1:18" x14ac:dyDescent="0.3">
      <c r="A1059" s="343" t="s">
        <v>18</v>
      </c>
      <c r="B1059" s="343" t="s">
        <v>18</v>
      </c>
      <c r="C1059" s="41" t="s">
        <v>36</v>
      </c>
      <c r="D1059" s="31"/>
      <c r="G1059" s="22">
        <v>4.4641206010047281</v>
      </c>
      <c r="H1059" s="22">
        <v>5313</v>
      </c>
      <c r="I1059" s="22">
        <v>24313.696196253222</v>
      </c>
      <c r="J1059" s="22">
        <v>100</v>
      </c>
      <c r="K1059" s="44"/>
      <c r="L1059" s="22">
        <v>4.690858741307169</v>
      </c>
      <c r="M1059" s="356"/>
      <c r="N1059" s="356"/>
      <c r="O1059" s="356"/>
      <c r="P1059" s="44"/>
      <c r="Q1059" s="44"/>
      <c r="R1059" s="22">
        <v>5.2609517652598505</v>
      </c>
    </row>
    <row r="1061" spans="1:18" x14ac:dyDescent="0.3">
      <c r="C1061" s="16" t="s">
        <v>144</v>
      </c>
      <c r="D1061" s="31"/>
      <c r="G1061" s="12">
        <v>1.5080106014972179</v>
      </c>
      <c r="H1061" s="12">
        <v>735</v>
      </c>
      <c r="I1061" s="12">
        <v>1108.387792100455</v>
      </c>
      <c r="J1061" s="12">
        <v>4.5586972180365537</v>
      </c>
      <c r="L1061" s="40">
        <v>1.7403154139274848</v>
      </c>
      <c r="M1061" s="356">
        <f>GEOMEAN(M1062:M1065)</f>
        <v>1.1540472011268519</v>
      </c>
      <c r="N1061" s="356">
        <f>+M1061*I1061</f>
        <v>1279.1318292367012</v>
      </c>
      <c r="O1061" s="356">
        <f>+N1061/I1061*100</f>
        <v>115.40472011268518</v>
      </c>
      <c r="R1061" s="12">
        <v>115.40472011268518</v>
      </c>
    </row>
    <row r="1062" spans="1:18" x14ac:dyDescent="0.3">
      <c r="A1062" s="343" t="s">
        <v>18</v>
      </c>
      <c r="B1062" s="343" t="s">
        <v>18</v>
      </c>
      <c r="C1062" s="343" t="s">
        <v>203</v>
      </c>
      <c r="D1062" s="343" t="s">
        <v>3</v>
      </c>
      <c r="E1062" s="343">
        <v>290114</v>
      </c>
      <c r="F1062" s="343">
        <v>35</v>
      </c>
      <c r="G1062" s="343">
        <v>1.75</v>
      </c>
      <c r="H1062" s="343">
        <v>144</v>
      </c>
      <c r="I1062" s="343">
        <v>252</v>
      </c>
      <c r="L1062" s="343">
        <v>1.75</v>
      </c>
      <c r="M1062" s="355">
        <f t="shared" ref="M1062:M1065" si="135">+L1062/G1062</f>
        <v>1</v>
      </c>
    </row>
    <row r="1063" spans="1:18" x14ac:dyDescent="0.3">
      <c r="A1063" s="343" t="s">
        <v>18</v>
      </c>
      <c r="B1063" s="343" t="s">
        <v>18</v>
      </c>
      <c r="C1063" s="343" t="s">
        <v>205</v>
      </c>
      <c r="D1063" s="343" t="s">
        <v>3</v>
      </c>
      <c r="E1063" s="343">
        <v>290114</v>
      </c>
      <c r="F1063" s="343">
        <v>35</v>
      </c>
      <c r="G1063" s="343">
        <v>1.1000000000000001</v>
      </c>
      <c r="H1063" s="343">
        <v>85</v>
      </c>
      <c r="I1063" s="343">
        <v>93.500000000000014</v>
      </c>
      <c r="L1063" s="343">
        <v>1.2</v>
      </c>
      <c r="M1063" s="355">
        <f t="shared" si="135"/>
        <v>1.0909090909090908</v>
      </c>
    </row>
    <row r="1064" spans="1:18" x14ac:dyDescent="0.3">
      <c r="A1064" s="343" t="s">
        <v>18</v>
      </c>
      <c r="B1064" s="343" t="s">
        <v>18</v>
      </c>
      <c r="C1064" s="343" t="s">
        <v>206</v>
      </c>
      <c r="D1064" s="343" t="s">
        <v>3</v>
      </c>
      <c r="E1064" s="343">
        <v>290114</v>
      </c>
      <c r="F1064" s="343">
        <v>35</v>
      </c>
      <c r="G1064" s="343">
        <v>1.35</v>
      </c>
      <c r="H1064" s="343">
        <v>400</v>
      </c>
      <c r="I1064" s="343">
        <v>540</v>
      </c>
      <c r="L1064" s="343">
        <v>2.09</v>
      </c>
      <c r="M1064" s="355">
        <f t="shared" si="135"/>
        <v>1.5481481481481481</v>
      </c>
    </row>
    <row r="1065" spans="1:18" x14ac:dyDescent="0.3">
      <c r="A1065" s="343" t="s">
        <v>18</v>
      </c>
      <c r="B1065" s="343" t="s">
        <v>18</v>
      </c>
      <c r="C1065" s="343" t="s">
        <v>219</v>
      </c>
      <c r="D1065" s="343" t="s">
        <v>3</v>
      </c>
      <c r="E1065" s="343">
        <v>290114</v>
      </c>
      <c r="F1065" s="343">
        <v>35</v>
      </c>
      <c r="G1065" s="343">
        <v>1.99</v>
      </c>
      <c r="H1065" s="343">
        <v>106</v>
      </c>
      <c r="I1065" s="343">
        <v>210.94</v>
      </c>
      <c r="L1065" s="343">
        <v>2.09</v>
      </c>
      <c r="M1065" s="355">
        <f t="shared" si="135"/>
        <v>1.050251256281407</v>
      </c>
    </row>
    <row r="1069" spans="1:18" x14ac:dyDescent="0.3">
      <c r="C1069" s="16" t="s">
        <v>145</v>
      </c>
      <c r="D1069" s="31"/>
      <c r="G1069" s="12">
        <v>2.7544340406737935</v>
      </c>
      <c r="H1069" s="12">
        <v>974</v>
      </c>
      <c r="I1069" s="12">
        <v>2682.8187556162748</v>
      </c>
      <c r="J1069" s="12">
        <v>11.034187208564781</v>
      </c>
      <c r="L1069" s="40">
        <v>2.8678514108628059</v>
      </c>
      <c r="M1069" s="356">
        <f>GEOMEAN(M1070:M1076)</f>
        <v>1.0411762883097642</v>
      </c>
      <c r="N1069" s="356">
        <f>+M1069*I1069</f>
        <v>2793.2872741803731</v>
      </c>
      <c r="O1069" s="356">
        <f>+N1069/I1069*100</f>
        <v>104.11762883097641</v>
      </c>
      <c r="R1069" s="12">
        <v>104.1176288309764</v>
      </c>
    </row>
    <row r="1070" spans="1:18" x14ac:dyDescent="0.3">
      <c r="A1070" s="343" t="s">
        <v>18</v>
      </c>
      <c r="B1070" s="343" t="s">
        <v>18</v>
      </c>
      <c r="C1070" s="343" t="s">
        <v>201</v>
      </c>
      <c r="D1070" s="343" t="s">
        <v>3</v>
      </c>
      <c r="E1070" s="343">
        <v>290114</v>
      </c>
      <c r="F1070" s="343">
        <v>35</v>
      </c>
      <c r="G1070" s="343">
        <v>1.95</v>
      </c>
      <c r="H1070" s="343">
        <v>36</v>
      </c>
      <c r="I1070" s="343">
        <v>70.2</v>
      </c>
      <c r="L1070" s="343">
        <v>1.95</v>
      </c>
      <c r="M1070" s="355">
        <f t="shared" ref="M1070:M1076" si="136">+L1070/G1070</f>
        <v>1</v>
      </c>
    </row>
    <row r="1071" spans="1:18" x14ac:dyDescent="0.3">
      <c r="A1071" s="343" t="s">
        <v>18</v>
      </c>
      <c r="B1071" s="343" t="s">
        <v>18</v>
      </c>
      <c r="C1071" s="343" t="s">
        <v>205</v>
      </c>
      <c r="D1071" s="343" t="s">
        <v>3</v>
      </c>
      <c r="E1071" s="343">
        <v>290114</v>
      </c>
      <c r="F1071" s="343">
        <v>35</v>
      </c>
      <c r="G1071" s="343">
        <v>2.9</v>
      </c>
      <c r="H1071" s="343">
        <v>119</v>
      </c>
      <c r="I1071" s="343">
        <v>345.09999999999997</v>
      </c>
      <c r="L1071" s="343">
        <v>3</v>
      </c>
      <c r="M1071" s="355">
        <f t="shared" si="136"/>
        <v>1.0344827586206897</v>
      </c>
    </row>
    <row r="1072" spans="1:18" x14ac:dyDescent="0.3">
      <c r="A1072" s="343" t="s">
        <v>18</v>
      </c>
      <c r="B1072" s="343" t="s">
        <v>18</v>
      </c>
      <c r="C1072" s="343" t="s">
        <v>206</v>
      </c>
      <c r="D1072" s="343" t="s">
        <v>3</v>
      </c>
      <c r="E1072" s="343">
        <v>290114</v>
      </c>
      <c r="F1072" s="343">
        <v>35</v>
      </c>
      <c r="G1072" s="343">
        <v>3.95</v>
      </c>
      <c r="H1072" s="343">
        <v>19</v>
      </c>
      <c r="I1072" s="343">
        <v>75.05</v>
      </c>
      <c r="L1072" s="343">
        <v>4.55</v>
      </c>
      <c r="M1072" s="355">
        <f t="shared" si="136"/>
        <v>1.1518987341772151</v>
      </c>
    </row>
    <row r="1073" spans="1:18" x14ac:dyDescent="0.3">
      <c r="A1073" s="343" t="s">
        <v>18</v>
      </c>
      <c r="B1073" s="343" t="s">
        <v>18</v>
      </c>
      <c r="C1073" s="343" t="s">
        <v>207</v>
      </c>
      <c r="D1073" s="343" t="s">
        <v>3</v>
      </c>
      <c r="E1073" s="343">
        <v>290114</v>
      </c>
      <c r="F1073" s="343">
        <v>35</v>
      </c>
      <c r="G1073" s="343">
        <v>1.92</v>
      </c>
      <c r="H1073" s="343">
        <v>336</v>
      </c>
      <c r="I1073" s="343">
        <v>645.12</v>
      </c>
      <c r="L1073" s="343">
        <v>1.92</v>
      </c>
      <c r="M1073" s="355">
        <f t="shared" si="136"/>
        <v>1</v>
      </c>
    </row>
    <row r="1074" spans="1:18" x14ac:dyDescent="0.3">
      <c r="A1074" s="343" t="s">
        <v>18</v>
      </c>
      <c r="B1074" s="343" t="s">
        <v>18</v>
      </c>
      <c r="C1074" s="343" t="s">
        <v>208</v>
      </c>
      <c r="D1074" s="343" t="s">
        <v>3</v>
      </c>
      <c r="E1074" s="343">
        <v>290114</v>
      </c>
      <c r="F1074" s="343">
        <v>35</v>
      </c>
      <c r="G1074" s="343">
        <v>2.1</v>
      </c>
      <c r="H1074" s="343">
        <v>200</v>
      </c>
      <c r="I1074" s="343">
        <v>420</v>
      </c>
      <c r="L1074" s="343">
        <v>2.1</v>
      </c>
      <c r="M1074" s="355">
        <f t="shared" si="136"/>
        <v>1</v>
      </c>
    </row>
    <row r="1075" spans="1:18" x14ac:dyDescent="0.3">
      <c r="A1075" s="343" t="s">
        <v>18</v>
      </c>
      <c r="B1075" s="343" t="s">
        <v>18</v>
      </c>
      <c r="C1075" s="343" t="s">
        <v>216</v>
      </c>
      <c r="D1075" s="343" t="s">
        <v>3</v>
      </c>
      <c r="E1075" s="343">
        <v>290114</v>
      </c>
      <c r="F1075" s="343">
        <v>35</v>
      </c>
      <c r="G1075" s="343">
        <v>7.95</v>
      </c>
      <c r="H1075" s="343">
        <v>192</v>
      </c>
      <c r="I1075" s="343">
        <v>1526.4</v>
      </c>
      <c r="L1075" s="343">
        <v>7.95</v>
      </c>
      <c r="M1075" s="355">
        <f t="shared" si="136"/>
        <v>1</v>
      </c>
    </row>
    <row r="1076" spans="1:18" x14ac:dyDescent="0.3">
      <c r="A1076" s="343" t="s">
        <v>18</v>
      </c>
      <c r="B1076" s="343" t="s">
        <v>18</v>
      </c>
      <c r="C1076" s="343" t="s">
        <v>212</v>
      </c>
      <c r="D1076" s="343" t="s">
        <v>3</v>
      </c>
      <c r="E1076" s="343">
        <v>290114</v>
      </c>
      <c r="F1076" s="343">
        <v>35</v>
      </c>
      <c r="G1076" s="343">
        <v>1.68</v>
      </c>
      <c r="H1076" s="343">
        <v>72</v>
      </c>
      <c r="I1076" s="343">
        <v>120.96</v>
      </c>
      <c r="L1076" s="343">
        <v>1.87</v>
      </c>
      <c r="M1076" s="355">
        <f t="shared" si="136"/>
        <v>1.1130952380952381</v>
      </c>
    </row>
    <row r="1078" spans="1:18" x14ac:dyDescent="0.3">
      <c r="C1078" s="16" t="s">
        <v>146</v>
      </c>
      <c r="D1078" s="31"/>
      <c r="G1078" s="12">
        <v>5.1180808763015104</v>
      </c>
      <c r="H1078" s="12">
        <v>1538</v>
      </c>
      <c r="I1078" s="12">
        <v>7871.6083877517231</v>
      </c>
      <c r="J1078" s="12">
        <v>32.375202536933692</v>
      </c>
      <c r="L1078" s="40">
        <v>5.3369498659889887</v>
      </c>
      <c r="M1078" s="356">
        <f>GEOMEAN(M1079:M1083)</f>
        <v>1.0427638786836912</v>
      </c>
      <c r="N1078" s="356">
        <f>+M1078*I1078</f>
        <v>8208.2288938910642</v>
      </c>
      <c r="O1078" s="356">
        <f>+N1078/I1078*100</f>
        <v>104.27638786836913</v>
      </c>
      <c r="R1078" s="12">
        <v>104.27638786836913</v>
      </c>
    </row>
    <row r="1079" spans="1:18" x14ac:dyDescent="0.3">
      <c r="A1079" s="343" t="s">
        <v>18</v>
      </c>
      <c r="B1079" s="343" t="s">
        <v>18</v>
      </c>
      <c r="C1079" s="343" t="s">
        <v>205</v>
      </c>
      <c r="D1079" s="343" t="s">
        <v>3</v>
      </c>
      <c r="E1079" s="343">
        <v>290114</v>
      </c>
      <c r="F1079" s="343">
        <v>32</v>
      </c>
      <c r="G1079" s="343">
        <v>5.0999999999999996</v>
      </c>
      <c r="H1079" s="343">
        <v>101</v>
      </c>
      <c r="I1079" s="343">
        <v>515.09999999999991</v>
      </c>
      <c r="L1079" s="343">
        <v>5.35</v>
      </c>
      <c r="M1079" s="355">
        <f t="shared" ref="M1079:M1083" si="137">+L1079/G1079</f>
        <v>1.0490196078431373</v>
      </c>
    </row>
    <row r="1080" spans="1:18" x14ac:dyDescent="0.3">
      <c r="A1080" s="343" t="s">
        <v>18</v>
      </c>
      <c r="B1080" s="343" t="s">
        <v>18</v>
      </c>
      <c r="C1080" s="343" t="s">
        <v>206</v>
      </c>
      <c r="D1080" s="343" t="s">
        <v>3</v>
      </c>
      <c r="E1080" s="343">
        <v>290114</v>
      </c>
      <c r="F1080" s="343">
        <v>32</v>
      </c>
      <c r="G1080" s="343">
        <v>4.8499999999999996</v>
      </c>
      <c r="H1080" s="343">
        <v>800</v>
      </c>
      <c r="I1080" s="343">
        <v>3879.9999999999995</v>
      </c>
      <c r="L1080" s="343">
        <v>5.09</v>
      </c>
      <c r="M1080" s="355">
        <f t="shared" si="137"/>
        <v>1.0494845360824743</v>
      </c>
    </row>
    <row r="1081" spans="1:18" x14ac:dyDescent="0.3">
      <c r="A1081" s="343" t="s">
        <v>18</v>
      </c>
      <c r="B1081" s="343" t="s">
        <v>18</v>
      </c>
      <c r="C1081" s="343" t="s">
        <v>207</v>
      </c>
      <c r="D1081" s="343" t="s">
        <v>3</v>
      </c>
      <c r="E1081" s="343">
        <v>290114</v>
      </c>
      <c r="F1081" s="343">
        <v>32</v>
      </c>
      <c r="G1081" s="343">
        <v>4.92</v>
      </c>
      <c r="H1081" s="343">
        <v>72</v>
      </c>
      <c r="I1081" s="343">
        <v>354.24</v>
      </c>
      <c r="L1081" s="343">
        <v>5.25</v>
      </c>
      <c r="M1081" s="355">
        <f t="shared" si="137"/>
        <v>1.0670731707317074</v>
      </c>
    </row>
    <row r="1082" spans="1:18" x14ac:dyDescent="0.3">
      <c r="A1082" s="343" t="s">
        <v>18</v>
      </c>
      <c r="B1082" s="343" t="s">
        <v>18</v>
      </c>
      <c r="C1082" s="343" t="s">
        <v>208</v>
      </c>
      <c r="D1082" s="343" t="s">
        <v>3</v>
      </c>
      <c r="E1082" s="343">
        <v>290114</v>
      </c>
      <c r="F1082" s="343">
        <v>32</v>
      </c>
      <c r="G1082" s="343">
        <v>5.95</v>
      </c>
      <c r="H1082" s="343">
        <v>350</v>
      </c>
      <c r="I1082" s="343">
        <v>2082.5</v>
      </c>
      <c r="L1082" s="343">
        <v>5.95</v>
      </c>
      <c r="M1082" s="355">
        <f t="shared" si="137"/>
        <v>1</v>
      </c>
    </row>
    <row r="1083" spans="1:18" x14ac:dyDescent="0.3">
      <c r="A1083" s="343" t="s">
        <v>18</v>
      </c>
      <c r="B1083" s="343" t="s">
        <v>18</v>
      </c>
      <c r="C1083" s="343" t="s">
        <v>219</v>
      </c>
      <c r="D1083" s="343" t="s">
        <v>3</v>
      </c>
      <c r="E1083" s="343">
        <v>290114</v>
      </c>
      <c r="F1083" s="343">
        <v>32</v>
      </c>
      <c r="G1083" s="343">
        <v>4.8499999999999996</v>
      </c>
      <c r="H1083" s="343">
        <v>215</v>
      </c>
      <c r="I1083" s="343">
        <v>1042.75</v>
      </c>
      <c r="L1083" s="343">
        <v>5.09</v>
      </c>
      <c r="M1083" s="355">
        <f t="shared" si="137"/>
        <v>1.0494845360824743</v>
      </c>
    </row>
    <row r="1085" spans="1:18" x14ac:dyDescent="0.3">
      <c r="C1085" s="16" t="s">
        <v>249</v>
      </c>
      <c r="D1085" s="31"/>
      <c r="G1085" s="12">
        <v>17</v>
      </c>
      <c r="H1085" s="12">
        <v>50</v>
      </c>
      <c r="I1085" s="12">
        <v>850</v>
      </c>
      <c r="J1085" s="12">
        <v>3.4959719539926897</v>
      </c>
      <c r="L1085" s="40">
        <v>21.09</v>
      </c>
      <c r="M1085" s="356">
        <f>GEOMEAN(M1086)</f>
        <v>1.2405882352941175</v>
      </c>
      <c r="N1085" s="356">
        <f>+M1085*I1085</f>
        <v>1054.5</v>
      </c>
      <c r="O1085" s="356">
        <f>+N1085/I1085*100</f>
        <v>124.05882352941175</v>
      </c>
      <c r="R1085" s="12">
        <v>124.05882352941175</v>
      </c>
    </row>
    <row r="1086" spans="1:18" x14ac:dyDescent="0.3">
      <c r="A1086" s="343" t="s">
        <v>18</v>
      </c>
      <c r="B1086" s="343" t="s">
        <v>18</v>
      </c>
      <c r="C1086" s="343" t="s">
        <v>206</v>
      </c>
      <c r="D1086" s="343" t="s">
        <v>3</v>
      </c>
      <c r="E1086" s="343">
        <v>290114</v>
      </c>
      <c r="F1086" s="343">
        <v>30</v>
      </c>
      <c r="G1086" s="343">
        <v>17</v>
      </c>
      <c r="H1086" s="343">
        <v>50</v>
      </c>
      <c r="I1086" s="343">
        <v>850</v>
      </c>
      <c r="L1086" s="343">
        <v>21.09</v>
      </c>
      <c r="M1086" s="355">
        <f t="shared" ref="M1086" si="138">+L1086/G1086</f>
        <v>1.2405882352941175</v>
      </c>
    </row>
    <row r="1088" spans="1:18" x14ac:dyDescent="0.3">
      <c r="C1088" s="16" t="s">
        <v>147</v>
      </c>
      <c r="D1088" s="31"/>
      <c r="G1088" s="12">
        <v>4.3421495136249115</v>
      </c>
      <c r="H1088" s="12">
        <v>491</v>
      </c>
      <c r="I1088" s="12">
        <v>2131.9954111898314</v>
      </c>
      <c r="J1088" s="12">
        <v>8.7687013688950142</v>
      </c>
      <c r="L1088" s="40">
        <v>4.4576681105090952</v>
      </c>
      <c r="M1088" s="356">
        <f>GEOMEAN(M1089:M1093)</f>
        <v>1.0266040117968547</v>
      </c>
      <c r="N1088" s="356">
        <f>+M1088*I1088</f>
        <v>2188.7150422599657</v>
      </c>
      <c r="O1088" s="356">
        <f>+N1088/I1088*100</f>
        <v>102.66040117968546</v>
      </c>
      <c r="R1088" s="12">
        <v>102.66040117968546</v>
      </c>
    </row>
    <row r="1089" spans="1:18" x14ac:dyDescent="0.3">
      <c r="A1089" s="343" t="s">
        <v>18</v>
      </c>
      <c r="B1089" s="343" t="s">
        <v>18</v>
      </c>
      <c r="C1089" s="343" t="s">
        <v>201</v>
      </c>
      <c r="D1089" s="343" t="s">
        <v>3</v>
      </c>
      <c r="E1089" s="343">
        <v>290114</v>
      </c>
      <c r="F1089" s="343">
        <v>34</v>
      </c>
      <c r="G1089" s="343">
        <v>5</v>
      </c>
      <c r="H1089" s="343">
        <v>190</v>
      </c>
      <c r="I1089" s="343">
        <v>950</v>
      </c>
      <c r="L1089" s="343">
        <v>5.13</v>
      </c>
      <c r="M1089" s="355">
        <f t="shared" ref="M1089:M1093" si="139">+L1089/G1089</f>
        <v>1.026</v>
      </c>
    </row>
    <row r="1090" spans="1:18" x14ac:dyDescent="0.3">
      <c r="A1090" s="343" t="s">
        <v>18</v>
      </c>
      <c r="B1090" s="343" t="s">
        <v>18</v>
      </c>
      <c r="C1090" s="343" t="s">
        <v>206</v>
      </c>
      <c r="D1090" s="343" t="s">
        <v>3</v>
      </c>
      <c r="E1090" s="343">
        <v>290114</v>
      </c>
      <c r="F1090" s="343">
        <v>34</v>
      </c>
      <c r="G1090" s="343">
        <v>3.95</v>
      </c>
      <c r="H1090" s="343">
        <v>100</v>
      </c>
      <c r="I1090" s="343">
        <v>395</v>
      </c>
      <c r="L1090" s="343">
        <v>4.3899999999999997</v>
      </c>
      <c r="M1090" s="355">
        <f t="shared" si="139"/>
        <v>1.1113924050632911</v>
      </c>
    </row>
    <row r="1091" spans="1:18" x14ac:dyDescent="0.3">
      <c r="A1091" s="343" t="s">
        <v>18</v>
      </c>
      <c r="B1091" s="343" t="s">
        <v>18</v>
      </c>
      <c r="C1091" s="343" t="s">
        <v>207</v>
      </c>
      <c r="D1091" s="343" t="s">
        <v>3</v>
      </c>
      <c r="E1091" s="343">
        <v>290114</v>
      </c>
      <c r="F1091" s="343">
        <v>34</v>
      </c>
      <c r="G1091" s="343">
        <v>8.1199999999999992</v>
      </c>
      <c r="H1091" s="343">
        <v>33</v>
      </c>
      <c r="I1091" s="343">
        <v>267.95999999999998</v>
      </c>
      <c r="L1091" s="343">
        <v>8.1199999999999992</v>
      </c>
      <c r="M1091" s="355">
        <f t="shared" si="139"/>
        <v>1</v>
      </c>
    </row>
    <row r="1092" spans="1:18" x14ac:dyDescent="0.3">
      <c r="A1092" s="343" t="s">
        <v>18</v>
      </c>
      <c r="B1092" s="343" t="s">
        <v>18</v>
      </c>
      <c r="C1092" s="343" t="s">
        <v>211</v>
      </c>
      <c r="D1092" s="343" t="s">
        <v>3</v>
      </c>
      <c r="E1092" s="343">
        <v>290114</v>
      </c>
      <c r="F1092" s="343">
        <v>34</v>
      </c>
      <c r="G1092" s="343">
        <v>2.75</v>
      </c>
      <c r="H1092" s="343">
        <v>72</v>
      </c>
      <c r="I1092" s="343">
        <v>198</v>
      </c>
      <c r="L1092" s="343">
        <v>2.75</v>
      </c>
      <c r="M1092" s="355">
        <f t="shared" si="139"/>
        <v>1</v>
      </c>
    </row>
    <row r="1093" spans="1:18" x14ac:dyDescent="0.3">
      <c r="A1093" s="343" t="s">
        <v>18</v>
      </c>
      <c r="B1093" s="343" t="s">
        <v>18</v>
      </c>
      <c r="C1093" s="343" t="s">
        <v>218</v>
      </c>
      <c r="D1093" s="343" t="s">
        <v>3</v>
      </c>
      <c r="E1093" s="343">
        <v>290114</v>
      </c>
      <c r="F1093" s="343">
        <v>34</v>
      </c>
      <c r="G1093" s="343">
        <v>3.5</v>
      </c>
      <c r="H1093" s="343">
        <v>96</v>
      </c>
      <c r="I1093" s="343">
        <v>336</v>
      </c>
      <c r="L1093" s="343">
        <v>3.5</v>
      </c>
      <c r="M1093" s="355">
        <f t="shared" si="139"/>
        <v>1</v>
      </c>
    </row>
    <row r="1095" spans="1:18" x14ac:dyDescent="0.3">
      <c r="C1095" s="16" t="s">
        <v>148</v>
      </c>
      <c r="D1095" s="31"/>
      <c r="G1095" s="12">
        <v>6.5170323978493716</v>
      </c>
      <c r="H1095" s="12">
        <v>498</v>
      </c>
      <c r="I1095" s="12">
        <v>3245.4821341289871</v>
      </c>
      <c r="J1095" s="12">
        <v>13.348370021293269</v>
      </c>
      <c r="L1095" s="40">
        <v>6.6845847288733564</v>
      </c>
      <c r="M1095" s="356">
        <f>GEOMEAN(M1096:M1100)</f>
        <v>1.0257099122415407</v>
      </c>
      <c r="N1095" s="356">
        <f>+M1095*I1095</f>
        <v>3328.9231949789319</v>
      </c>
      <c r="O1095" s="356">
        <f>+N1095/I1095*100</f>
        <v>102.57099122415407</v>
      </c>
      <c r="R1095" s="12">
        <v>102.57099122415407</v>
      </c>
    </row>
    <row r="1096" spans="1:18" x14ac:dyDescent="0.3">
      <c r="A1096" s="343" t="s">
        <v>18</v>
      </c>
      <c r="B1096" s="343" t="s">
        <v>18</v>
      </c>
      <c r="C1096" s="343" t="s">
        <v>198</v>
      </c>
      <c r="D1096" s="343" t="s">
        <v>3</v>
      </c>
      <c r="E1096" s="343">
        <v>290114</v>
      </c>
      <c r="F1096" s="343">
        <v>30</v>
      </c>
      <c r="G1096" s="343">
        <v>5.93</v>
      </c>
      <c r="H1096" s="343">
        <v>10</v>
      </c>
      <c r="I1096" s="343">
        <v>59.3</v>
      </c>
      <c r="L1096" s="343">
        <v>5.93</v>
      </c>
      <c r="M1096" s="355">
        <f t="shared" ref="M1096:M1100" si="140">+L1096/G1096</f>
        <v>1</v>
      </c>
    </row>
    <row r="1097" spans="1:18" x14ac:dyDescent="0.3">
      <c r="A1097" s="343" t="s">
        <v>18</v>
      </c>
      <c r="B1097" s="343" t="s">
        <v>18</v>
      </c>
      <c r="C1097" s="343" t="s">
        <v>214</v>
      </c>
      <c r="D1097" s="343" t="s">
        <v>3</v>
      </c>
      <c r="E1097" s="343">
        <v>290114</v>
      </c>
      <c r="F1097" s="343">
        <v>30</v>
      </c>
      <c r="G1097" s="343">
        <v>5.92</v>
      </c>
      <c r="H1097" s="343">
        <v>192</v>
      </c>
      <c r="I1097" s="343">
        <v>1136.6399999999999</v>
      </c>
      <c r="L1097" s="343">
        <v>6.08</v>
      </c>
      <c r="M1097" s="355">
        <f t="shared" si="140"/>
        <v>1.027027027027027</v>
      </c>
    </row>
    <row r="1098" spans="1:18" x14ac:dyDescent="0.3">
      <c r="A1098" s="343" t="s">
        <v>18</v>
      </c>
      <c r="B1098" s="343" t="s">
        <v>18</v>
      </c>
      <c r="C1098" s="343" t="s">
        <v>200</v>
      </c>
      <c r="D1098" s="343" t="s">
        <v>3</v>
      </c>
      <c r="E1098" s="343">
        <v>290114</v>
      </c>
      <c r="F1098" s="343">
        <v>30</v>
      </c>
      <c r="G1098" s="343">
        <v>6.15</v>
      </c>
      <c r="H1098" s="343">
        <v>40</v>
      </c>
      <c r="I1098" s="343">
        <v>246</v>
      </c>
      <c r="L1098" s="343">
        <v>6.15</v>
      </c>
      <c r="M1098" s="355">
        <f t="shared" si="140"/>
        <v>1</v>
      </c>
    </row>
    <row r="1099" spans="1:18" x14ac:dyDescent="0.3">
      <c r="A1099" s="343" t="s">
        <v>18</v>
      </c>
      <c r="B1099" s="343" t="s">
        <v>18</v>
      </c>
      <c r="C1099" s="343" t="s">
        <v>201</v>
      </c>
      <c r="D1099" s="343" t="s">
        <v>3</v>
      </c>
      <c r="E1099" s="343">
        <v>290114</v>
      </c>
      <c r="F1099" s="343">
        <v>30</v>
      </c>
      <c r="G1099" s="343">
        <v>9.9</v>
      </c>
      <c r="H1099" s="343">
        <v>76</v>
      </c>
      <c r="I1099" s="343">
        <v>752.4</v>
      </c>
      <c r="L1099" s="343">
        <v>9.9</v>
      </c>
      <c r="M1099" s="355">
        <f t="shared" si="140"/>
        <v>1</v>
      </c>
    </row>
    <row r="1100" spans="1:18" x14ac:dyDescent="0.3">
      <c r="A1100" s="343" t="s">
        <v>18</v>
      </c>
      <c r="B1100" s="343" t="s">
        <v>18</v>
      </c>
      <c r="C1100" s="343" t="s">
        <v>212</v>
      </c>
      <c r="D1100" s="343" t="s">
        <v>3</v>
      </c>
      <c r="E1100" s="343">
        <v>290114</v>
      </c>
      <c r="F1100" s="343">
        <v>30</v>
      </c>
      <c r="G1100" s="343">
        <v>5.5</v>
      </c>
      <c r="H1100" s="343">
        <v>180</v>
      </c>
      <c r="I1100" s="343">
        <v>990</v>
      </c>
      <c r="L1100" s="343">
        <v>6.08</v>
      </c>
      <c r="M1100" s="355">
        <f t="shared" si="140"/>
        <v>1.1054545454545455</v>
      </c>
    </row>
    <row r="1101" spans="1:18" x14ac:dyDescent="0.3">
      <c r="C1101" s="16"/>
      <c r="D1101" s="31"/>
      <c r="G1101" s="12"/>
      <c r="H1101" s="12"/>
      <c r="I1101" s="12"/>
      <c r="J1101" s="12"/>
      <c r="L1101" s="40"/>
      <c r="M1101" s="356"/>
      <c r="N1101" s="356"/>
      <c r="O1101" s="356"/>
      <c r="R1101" s="12"/>
    </row>
    <row r="1102" spans="1:18" x14ac:dyDescent="0.3">
      <c r="C1102" s="16" t="s">
        <v>149</v>
      </c>
      <c r="D1102" s="31"/>
      <c r="G1102" s="12">
        <v>6.7879984305322587</v>
      </c>
      <c r="H1102" s="12">
        <v>193</v>
      </c>
      <c r="I1102" s="12">
        <v>1310.083697092726</v>
      </c>
      <c r="J1102" s="12">
        <v>5.3882539557873219</v>
      </c>
      <c r="L1102" s="40">
        <v>7.3271587186916323</v>
      </c>
      <c r="M1102" s="356">
        <f>GEOMEAN(M1103:M1107)</f>
        <v>1.0794284638803455</v>
      </c>
      <c r="N1102" s="356">
        <f>+M1102*I1102</f>
        <v>1414.1416327074851</v>
      </c>
      <c r="O1102" s="356">
        <f>+N1102/I1102*100</f>
        <v>107.94284638803455</v>
      </c>
      <c r="R1102" s="12">
        <v>107.94284638803455</v>
      </c>
    </row>
    <row r="1103" spans="1:18" x14ac:dyDescent="0.3">
      <c r="A1103" s="343" t="s">
        <v>18</v>
      </c>
      <c r="B1103" s="343" t="s">
        <v>18</v>
      </c>
      <c r="C1103" s="343" t="s">
        <v>214</v>
      </c>
      <c r="D1103" s="343" t="s">
        <v>3</v>
      </c>
      <c r="E1103" s="343">
        <v>290114</v>
      </c>
      <c r="F1103" s="343">
        <v>53</v>
      </c>
      <c r="G1103" s="343">
        <v>8.4700000000000006</v>
      </c>
      <c r="H1103" s="343">
        <v>12</v>
      </c>
      <c r="I1103" s="343">
        <v>101.64000000000001</v>
      </c>
      <c r="L1103" s="343">
        <v>8.4700000000000006</v>
      </c>
      <c r="M1103" s="355">
        <f t="shared" ref="M1103:M1107" si="141">+L1103/G1103</f>
        <v>1</v>
      </c>
    </row>
    <row r="1104" spans="1:18" x14ac:dyDescent="0.3">
      <c r="A1104" s="343" t="s">
        <v>18</v>
      </c>
      <c r="B1104" s="343" t="s">
        <v>18</v>
      </c>
      <c r="C1104" s="343" t="s">
        <v>206</v>
      </c>
      <c r="D1104" s="343" t="s">
        <v>3</v>
      </c>
      <c r="E1104" s="343">
        <v>290114</v>
      </c>
      <c r="F1104" s="343">
        <v>53</v>
      </c>
      <c r="G1104" s="343">
        <v>8.4</v>
      </c>
      <c r="H1104" s="343">
        <v>100</v>
      </c>
      <c r="I1104" s="343">
        <v>840</v>
      </c>
      <c r="L1104" s="343">
        <v>9.4499999999999993</v>
      </c>
      <c r="M1104" s="355">
        <f t="shared" si="141"/>
        <v>1.1249999999999998</v>
      </c>
    </row>
    <row r="1105" spans="1:18" x14ac:dyDescent="0.3">
      <c r="A1105" s="343" t="s">
        <v>18</v>
      </c>
      <c r="B1105" s="343" t="s">
        <v>18</v>
      </c>
      <c r="C1105" s="343" t="s">
        <v>207</v>
      </c>
      <c r="D1105" s="343" t="s">
        <v>3</v>
      </c>
      <c r="E1105" s="343">
        <v>290114</v>
      </c>
      <c r="F1105" s="343">
        <v>53</v>
      </c>
      <c r="G1105" s="343">
        <v>5.52</v>
      </c>
      <c r="H1105" s="343">
        <v>14</v>
      </c>
      <c r="I1105" s="343">
        <v>77.28</v>
      </c>
      <c r="L1105" s="343">
        <v>6.81</v>
      </c>
      <c r="M1105" s="355">
        <f t="shared" si="141"/>
        <v>1.2336956521739131</v>
      </c>
    </row>
    <row r="1106" spans="1:18" x14ac:dyDescent="0.3">
      <c r="A1106" s="343" t="s">
        <v>18</v>
      </c>
      <c r="B1106" s="343" t="s">
        <v>18</v>
      </c>
      <c r="C1106" s="343" t="s">
        <v>208</v>
      </c>
      <c r="D1106" s="343" t="s">
        <v>3</v>
      </c>
      <c r="E1106" s="343">
        <v>290114</v>
      </c>
      <c r="F1106" s="343">
        <v>53</v>
      </c>
      <c r="G1106" s="343">
        <v>4.0999999999999996</v>
      </c>
      <c r="H1106" s="343">
        <v>50</v>
      </c>
      <c r="I1106" s="343">
        <v>204.99999999999997</v>
      </c>
      <c r="L1106" s="343">
        <v>4.0999999999999996</v>
      </c>
      <c r="M1106" s="355">
        <f t="shared" si="141"/>
        <v>1</v>
      </c>
    </row>
    <row r="1107" spans="1:18" x14ac:dyDescent="0.3">
      <c r="A1107" s="343" t="s">
        <v>18</v>
      </c>
      <c r="B1107" s="343" t="s">
        <v>18</v>
      </c>
      <c r="C1107" s="343" t="s">
        <v>219</v>
      </c>
      <c r="D1107" s="343" t="s">
        <v>3</v>
      </c>
      <c r="E1107" s="343">
        <v>290114</v>
      </c>
      <c r="F1107" s="343">
        <v>53</v>
      </c>
      <c r="G1107" s="343">
        <v>8.9499999999999993</v>
      </c>
      <c r="H1107" s="343">
        <v>17</v>
      </c>
      <c r="I1107" s="343">
        <v>152.14999999999998</v>
      </c>
      <c r="L1107" s="343">
        <v>9.4499999999999993</v>
      </c>
      <c r="M1107" s="355">
        <f t="shared" si="141"/>
        <v>1.0558659217877095</v>
      </c>
    </row>
    <row r="1109" spans="1:18" x14ac:dyDescent="0.3">
      <c r="C1109" s="16" t="s">
        <v>150</v>
      </c>
      <c r="D1109" s="31"/>
      <c r="G1109" s="12">
        <v>7.322909257938405</v>
      </c>
      <c r="H1109" s="12">
        <v>110</v>
      </c>
      <c r="I1109" s="12">
        <v>805.5200183732245</v>
      </c>
      <c r="J1109" s="12">
        <v>3.3130298736617285</v>
      </c>
      <c r="L1109" s="40">
        <v>7.322909257938405</v>
      </c>
      <c r="M1109" s="356">
        <f>GEOMEAN(M1110:M1111)</f>
        <v>1</v>
      </c>
      <c r="N1109" s="356">
        <f>+M1109*I1109</f>
        <v>805.5200183732245</v>
      </c>
      <c r="O1109" s="356">
        <f>+N1109/I1109*100</f>
        <v>100</v>
      </c>
      <c r="R1109" s="12">
        <v>100</v>
      </c>
    </row>
    <row r="1110" spans="1:18" x14ac:dyDescent="0.3">
      <c r="A1110" s="343" t="s">
        <v>18</v>
      </c>
      <c r="B1110" s="343" t="s">
        <v>18</v>
      </c>
      <c r="C1110" s="343" t="s">
        <v>208</v>
      </c>
      <c r="D1110" s="343" t="s">
        <v>3</v>
      </c>
      <c r="E1110" s="343">
        <v>290114</v>
      </c>
      <c r="F1110" s="343">
        <v>30</v>
      </c>
      <c r="G1110" s="343">
        <v>7.15</v>
      </c>
      <c r="H1110" s="343">
        <v>50</v>
      </c>
      <c r="I1110" s="343">
        <v>357.5</v>
      </c>
      <c r="L1110" s="343">
        <v>7.15</v>
      </c>
      <c r="M1110" s="355">
        <f t="shared" ref="M1110:M1111" si="142">+L1110/G1110</f>
        <v>1</v>
      </c>
    </row>
    <row r="1111" spans="1:18" x14ac:dyDescent="0.3">
      <c r="A1111" s="343" t="s">
        <v>18</v>
      </c>
      <c r="B1111" s="343" t="s">
        <v>18</v>
      </c>
      <c r="C1111" s="343" t="s">
        <v>215</v>
      </c>
      <c r="D1111" s="343" t="s">
        <v>3</v>
      </c>
      <c r="E1111" s="343">
        <v>290114</v>
      </c>
      <c r="F1111" s="343">
        <v>30</v>
      </c>
      <c r="G1111" s="343">
        <v>7.5</v>
      </c>
      <c r="H1111" s="343">
        <v>60</v>
      </c>
      <c r="I1111" s="343">
        <v>450</v>
      </c>
      <c r="L1111" s="343">
        <v>7.5</v>
      </c>
      <c r="M1111" s="355">
        <f t="shared" si="142"/>
        <v>1</v>
      </c>
    </row>
    <row r="1113" spans="1:18" x14ac:dyDescent="0.3">
      <c r="C1113" s="16" t="s">
        <v>151</v>
      </c>
      <c r="D1113" s="31"/>
      <c r="G1113" s="12">
        <v>5.95</v>
      </c>
      <c r="H1113" s="12">
        <v>724</v>
      </c>
      <c r="I1113" s="12">
        <v>4307.8</v>
      </c>
      <c r="J1113" s="12">
        <v>17.717585862834952</v>
      </c>
      <c r="L1113" s="40">
        <v>5.7784338317194575</v>
      </c>
      <c r="M1113" s="356">
        <f>GEOMEAN(M1114:M1116)</f>
        <v>0.97116534986881642</v>
      </c>
      <c r="N1113" s="356">
        <f>+M1113*I1113</f>
        <v>4183.586094164888</v>
      </c>
      <c r="O1113" s="356">
        <f>+N1113/I1113*100</f>
        <v>97.116534986881646</v>
      </c>
      <c r="R1113" s="12">
        <v>97.116534986881632</v>
      </c>
    </row>
    <row r="1114" spans="1:18" x14ac:dyDescent="0.3">
      <c r="A1114" s="343" t="s">
        <v>18</v>
      </c>
      <c r="B1114" s="343" t="s">
        <v>18</v>
      </c>
      <c r="C1114" s="343" t="s">
        <v>201</v>
      </c>
      <c r="D1114" s="343" t="s">
        <v>3</v>
      </c>
      <c r="E1114" s="343">
        <v>290114</v>
      </c>
      <c r="F1114" s="343">
        <v>30</v>
      </c>
      <c r="G1114" s="343">
        <v>5.95</v>
      </c>
      <c r="H1114" s="343">
        <v>500</v>
      </c>
      <c r="I1114" s="343">
        <v>2975</v>
      </c>
      <c r="L1114" s="343">
        <v>5.95</v>
      </c>
      <c r="M1114" s="355">
        <f t="shared" ref="M1114:M1116" si="143">+L1114/G1114</f>
        <v>1</v>
      </c>
    </row>
    <row r="1115" spans="1:18" x14ac:dyDescent="0.3">
      <c r="A1115" s="343" t="s">
        <v>18</v>
      </c>
      <c r="B1115" s="343" t="s">
        <v>18</v>
      </c>
      <c r="C1115" s="343" t="s">
        <v>218</v>
      </c>
      <c r="D1115" s="343" t="s">
        <v>3</v>
      </c>
      <c r="E1115" s="343">
        <v>290114</v>
      </c>
      <c r="F1115" s="343">
        <v>30</v>
      </c>
      <c r="G1115" s="343">
        <v>5.95</v>
      </c>
      <c r="H1115" s="343">
        <v>120</v>
      </c>
      <c r="I1115" s="343">
        <v>714</v>
      </c>
      <c r="L1115" s="343">
        <v>5.95</v>
      </c>
      <c r="M1115" s="355">
        <f t="shared" si="143"/>
        <v>1</v>
      </c>
    </row>
    <row r="1116" spans="1:18" x14ac:dyDescent="0.3">
      <c r="A1116" s="343" t="s">
        <v>18</v>
      </c>
      <c r="B1116" s="343" t="s">
        <v>18</v>
      </c>
      <c r="C1116" s="343" t="s">
        <v>219</v>
      </c>
      <c r="D1116" s="343" t="s">
        <v>3</v>
      </c>
      <c r="E1116" s="343">
        <v>290114</v>
      </c>
      <c r="F1116" s="343">
        <v>30</v>
      </c>
      <c r="G1116" s="343">
        <v>5.95</v>
      </c>
      <c r="H1116" s="343">
        <v>104</v>
      </c>
      <c r="I1116" s="343">
        <v>618.80000000000007</v>
      </c>
      <c r="L1116" s="343">
        <v>5.45</v>
      </c>
      <c r="M1116" s="355">
        <f t="shared" si="143"/>
        <v>0.91596638655462181</v>
      </c>
    </row>
    <row r="1118" spans="1:18" x14ac:dyDescent="0.3">
      <c r="C1118" s="41" t="s">
        <v>152</v>
      </c>
      <c r="D1118" s="31"/>
      <c r="G1118" s="22">
        <v>2.8917705039699602</v>
      </c>
      <c r="H1118" s="22">
        <v>536</v>
      </c>
      <c r="I1118" s="22">
        <v>1452.3020334916582</v>
      </c>
      <c r="J1118" s="22">
        <v>100</v>
      </c>
      <c r="K1118" s="44"/>
      <c r="L1118" s="22">
        <v>3.1442478275941883</v>
      </c>
      <c r="M1118" s="356"/>
      <c r="N1118" s="356"/>
      <c r="O1118" s="356"/>
      <c r="P1118" s="44"/>
      <c r="Q1118" s="44"/>
      <c r="R1118" s="22">
        <v>7.0604049606664656</v>
      </c>
    </row>
    <row r="1120" spans="1:18" x14ac:dyDescent="0.3">
      <c r="C1120" s="16" t="s">
        <v>250</v>
      </c>
      <c r="D1120" s="31"/>
      <c r="G1120" s="12">
        <v>1.6201851746019651</v>
      </c>
      <c r="H1120" s="12">
        <v>335</v>
      </c>
      <c r="I1120" s="12">
        <v>542.76203349165826</v>
      </c>
      <c r="J1120" s="12">
        <v>2.2323304079751507</v>
      </c>
      <c r="L1120" s="40">
        <v>2.0107624249601082</v>
      </c>
      <c r="M1120" s="356">
        <f>GEOMEAN(M1121:M1124)</f>
        <v>1.0940030590768171</v>
      </c>
      <c r="N1120" s="356">
        <f>+M1120*I1120</f>
        <v>593.78332499062799</v>
      </c>
      <c r="O1120" s="356">
        <f>+N1120/I1120*100</f>
        <v>109.40030590768171</v>
      </c>
      <c r="R1120" s="12">
        <v>124.10695125969767</v>
      </c>
    </row>
    <row r="1121" spans="1:18" x14ac:dyDescent="0.3">
      <c r="A1121" s="343" t="s">
        <v>18</v>
      </c>
      <c r="B1121" s="343" t="s">
        <v>18</v>
      </c>
      <c r="C1121" s="343" t="s">
        <v>195</v>
      </c>
      <c r="D1121" s="343" t="s">
        <v>3</v>
      </c>
      <c r="E1121" s="343">
        <v>290114</v>
      </c>
      <c r="F1121" s="343">
        <v>36</v>
      </c>
      <c r="G1121" s="343">
        <v>1.75</v>
      </c>
      <c r="H1121" s="343">
        <v>35</v>
      </c>
      <c r="I1121" s="343">
        <v>61.25</v>
      </c>
      <c r="L1121" s="343">
        <v>1.75</v>
      </c>
      <c r="M1121" s="355">
        <f t="shared" ref="M1121:M1124" si="144">+L1121/G1121</f>
        <v>1</v>
      </c>
    </row>
    <row r="1122" spans="1:18" x14ac:dyDescent="0.3">
      <c r="A1122" s="343" t="s">
        <v>18</v>
      </c>
      <c r="B1122" s="343" t="s">
        <v>18</v>
      </c>
      <c r="C1122" s="343" t="s">
        <v>200</v>
      </c>
      <c r="D1122" s="343" t="s">
        <v>3</v>
      </c>
      <c r="E1122" s="343">
        <v>290114</v>
      </c>
      <c r="F1122" s="343">
        <v>36</v>
      </c>
      <c r="G1122" s="343">
        <v>1.5</v>
      </c>
      <c r="H1122" s="343">
        <v>300</v>
      </c>
      <c r="I1122" s="343">
        <v>450</v>
      </c>
      <c r="L1122" s="343">
        <v>1.5</v>
      </c>
      <c r="M1122" s="355">
        <f t="shared" si="144"/>
        <v>1</v>
      </c>
    </row>
    <row r="1123" spans="1:18" x14ac:dyDescent="0.3">
      <c r="A1123" s="343" t="s">
        <v>18</v>
      </c>
      <c r="B1123" s="343" t="s">
        <v>18</v>
      </c>
      <c r="C1123" s="343" t="s">
        <v>206</v>
      </c>
      <c r="D1123" s="343" t="s">
        <v>3</v>
      </c>
      <c r="E1123" s="343">
        <v>290114</v>
      </c>
      <c r="F1123" s="343">
        <v>36</v>
      </c>
      <c r="G1123" s="343">
        <v>1.85</v>
      </c>
      <c r="H1123" s="343">
        <v>750</v>
      </c>
      <c r="I1123" s="343">
        <v>1387.5</v>
      </c>
      <c r="L1123" s="343">
        <v>2.65</v>
      </c>
      <c r="M1123" s="355">
        <f t="shared" si="144"/>
        <v>1.4324324324324322</v>
      </c>
    </row>
    <row r="1124" spans="1:18" x14ac:dyDescent="0.3">
      <c r="A1124" s="343" t="s">
        <v>18</v>
      </c>
      <c r="B1124" s="343" t="s">
        <v>18</v>
      </c>
      <c r="C1124" s="343" t="s">
        <v>208</v>
      </c>
      <c r="D1124" s="343" t="s">
        <v>3</v>
      </c>
      <c r="E1124" s="343">
        <v>290114</v>
      </c>
      <c r="F1124" s="343">
        <v>36</v>
      </c>
      <c r="G1124" s="343">
        <v>2.35</v>
      </c>
      <c r="H1124" s="343">
        <v>50</v>
      </c>
      <c r="I1124" s="343">
        <v>117.5</v>
      </c>
      <c r="L1124" s="343">
        <v>2.35</v>
      </c>
      <c r="M1124" s="355">
        <f t="shared" si="144"/>
        <v>1</v>
      </c>
    </row>
    <row r="1126" spans="1:18" x14ac:dyDescent="0.3">
      <c r="C1126" s="16" t="s">
        <v>251</v>
      </c>
      <c r="D1126" s="31"/>
      <c r="G1126" s="12">
        <v>8.64</v>
      </c>
      <c r="H1126" s="12">
        <v>36</v>
      </c>
      <c r="I1126" s="12">
        <v>311.04000000000002</v>
      </c>
      <c r="J1126" s="12">
        <v>1.2792789606704542</v>
      </c>
      <c r="L1126" s="40">
        <v>8.64</v>
      </c>
      <c r="M1126" s="356">
        <f>GEOMEAN(M1127)</f>
        <v>1</v>
      </c>
      <c r="N1126" s="356">
        <f>+M1126*I1126</f>
        <v>311.04000000000002</v>
      </c>
      <c r="O1126" s="356">
        <f>+N1126/I1126*100</f>
        <v>100</v>
      </c>
      <c r="R1126" s="12">
        <v>100</v>
      </c>
    </row>
    <row r="1127" spans="1:18" x14ac:dyDescent="0.3">
      <c r="A1127" s="343" t="s">
        <v>18</v>
      </c>
      <c r="B1127" s="343" t="s">
        <v>18</v>
      </c>
      <c r="C1127" s="343" t="s">
        <v>212</v>
      </c>
      <c r="D1127" s="343" t="s">
        <v>3</v>
      </c>
      <c r="E1127" s="343">
        <v>290114</v>
      </c>
      <c r="F1127" s="343">
        <v>31</v>
      </c>
      <c r="G1127" s="343">
        <v>8.64</v>
      </c>
      <c r="H1127" s="343">
        <v>36</v>
      </c>
      <c r="I1127" s="343">
        <v>311.04000000000002</v>
      </c>
      <c r="L1127" s="343">
        <v>8.64</v>
      </c>
      <c r="M1127" s="355">
        <f t="shared" ref="M1127" si="145">+L1127/G1127</f>
        <v>1</v>
      </c>
    </row>
    <row r="1129" spans="1:18" x14ac:dyDescent="0.3">
      <c r="C1129" s="16" t="s">
        <v>153</v>
      </c>
      <c r="D1129" s="31"/>
      <c r="G1129" s="12">
        <v>3.5</v>
      </c>
      <c r="H1129" s="12">
        <v>150</v>
      </c>
      <c r="I1129" s="12">
        <v>525</v>
      </c>
      <c r="J1129" s="12">
        <v>2.159276795113132</v>
      </c>
      <c r="L1129" s="40">
        <v>4.3899999999999997</v>
      </c>
      <c r="M1129" s="356">
        <f>GEOMEAN(M1130)</f>
        <v>1.2542857142857142</v>
      </c>
      <c r="N1129" s="356">
        <f>+M1129*I1129</f>
        <v>658.5</v>
      </c>
      <c r="O1129" s="356">
        <f>+N1129/I1129*100</f>
        <v>125.42857142857142</v>
      </c>
      <c r="R1129" s="12">
        <v>125.42857142857142</v>
      </c>
    </row>
    <row r="1130" spans="1:18" x14ac:dyDescent="0.3">
      <c r="A1130" s="343" t="s">
        <v>18</v>
      </c>
      <c r="B1130" s="343" t="s">
        <v>18</v>
      </c>
      <c r="C1130" s="343" t="s">
        <v>206</v>
      </c>
      <c r="D1130" s="343" t="s">
        <v>3</v>
      </c>
      <c r="E1130" s="343">
        <v>290114</v>
      </c>
      <c r="F1130" s="343">
        <v>35</v>
      </c>
      <c r="G1130" s="343">
        <v>3.5</v>
      </c>
      <c r="H1130" s="343">
        <v>150</v>
      </c>
      <c r="I1130" s="343">
        <v>525</v>
      </c>
      <c r="L1130" s="343">
        <v>4.3899999999999997</v>
      </c>
      <c r="M1130" s="355">
        <f t="shared" ref="M1130" si="146">+L1130/G1130</f>
        <v>1.2542857142857142</v>
      </c>
    </row>
    <row r="1132" spans="1:18" x14ac:dyDescent="0.3">
      <c r="C1132" s="16" t="s">
        <v>252</v>
      </c>
      <c r="D1132" s="31"/>
      <c r="G1132" s="12">
        <v>4.9000000000000004</v>
      </c>
      <c r="H1132" s="12">
        <v>15</v>
      </c>
      <c r="I1132" s="12">
        <v>73.5</v>
      </c>
      <c r="J1132" s="12">
        <v>0.30229875131583844</v>
      </c>
      <c r="L1132" s="40">
        <v>4.9000000000000004</v>
      </c>
      <c r="M1132" s="356">
        <f>GEOMEAN(M1133)</f>
        <v>1</v>
      </c>
      <c r="N1132" s="356">
        <f>+M1132*I1132</f>
        <v>73.5</v>
      </c>
      <c r="O1132" s="356">
        <f>+N1132/I1132*100</f>
        <v>100</v>
      </c>
      <c r="R1132" s="12">
        <v>100</v>
      </c>
    </row>
    <row r="1133" spans="1:18" x14ac:dyDescent="0.3">
      <c r="A1133" s="343" t="s">
        <v>18</v>
      </c>
      <c r="B1133" s="343" t="s">
        <v>18</v>
      </c>
      <c r="C1133" s="343" t="s">
        <v>207</v>
      </c>
      <c r="D1133" s="343" t="s">
        <v>3</v>
      </c>
      <c r="E1133" s="343">
        <v>290114</v>
      </c>
      <c r="F1133" s="343">
        <v>49</v>
      </c>
      <c r="G1133" s="343">
        <v>4.9000000000000004</v>
      </c>
      <c r="H1133" s="343">
        <v>15</v>
      </c>
      <c r="I1133" s="343">
        <v>73.5</v>
      </c>
      <c r="L1133" s="343">
        <v>4.9000000000000004</v>
      </c>
      <c r="M1133" s="355">
        <f t="shared" ref="M1133" si="147">+L1133/G1133</f>
        <v>1</v>
      </c>
    </row>
    <row r="1135" spans="1:18" x14ac:dyDescent="0.3">
      <c r="C1135" s="41" t="s">
        <v>37</v>
      </c>
      <c r="D1135" s="31"/>
      <c r="G1135" s="22">
        <v>3.5905073124371203</v>
      </c>
      <c r="H1135" s="22">
        <v>11955</v>
      </c>
      <c r="I1135" s="22">
        <v>43859.969202662149</v>
      </c>
      <c r="J1135" s="22">
        <v>100</v>
      </c>
      <c r="K1135" s="44"/>
      <c r="L1135" s="22">
        <v>3.7805961059494675</v>
      </c>
      <c r="M1135" s="356"/>
      <c r="N1135" s="356"/>
      <c r="O1135" s="356"/>
      <c r="P1135" s="44"/>
      <c r="Q1135" s="44"/>
      <c r="R1135" s="22">
        <v>90.015938409865669</v>
      </c>
    </row>
    <row r="1137" spans="1:18" x14ac:dyDescent="0.3">
      <c r="C1137" s="16" t="s">
        <v>154</v>
      </c>
      <c r="D1137" s="31"/>
      <c r="G1137" s="12">
        <v>3.8071450436384331</v>
      </c>
      <c r="H1137" s="12">
        <v>715</v>
      </c>
      <c r="I1137" s="12">
        <v>2722.1087062014794</v>
      </c>
      <c r="J1137" s="12">
        <v>6.2063625572182497</v>
      </c>
      <c r="L1137" s="40">
        <v>4.144989117293906</v>
      </c>
      <c r="M1137" s="356">
        <f>GEOMEAN(M1138:M1141)</f>
        <v>1.0887394805774462</v>
      </c>
      <c r="N1137" s="356">
        <f>+M1137*I1137</f>
        <v>2963.6672188651428</v>
      </c>
      <c r="O1137" s="356">
        <f>+N1137/I1137*100</f>
        <v>108.87394805774461</v>
      </c>
      <c r="R1137" s="12">
        <v>108.87394805774461</v>
      </c>
    </row>
    <row r="1138" spans="1:18" x14ac:dyDescent="0.3">
      <c r="A1138" s="343" t="s">
        <v>18</v>
      </c>
      <c r="B1138" s="343" t="s">
        <v>18</v>
      </c>
      <c r="C1138" s="343" t="s">
        <v>197</v>
      </c>
      <c r="D1138" s="343" t="s">
        <v>3</v>
      </c>
      <c r="E1138" s="343">
        <v>280214</v>
      </c>
      <c r="F1138" s="343">
        <v>50</v>
      </c>
      <c r="G1138" s="343">
        <v>3.56</v>
      </c>
      <c r="H1138" s="343">
        <v>35</v>
      </c>
      <c r="I1138" s="343">
        <v>124.60000000000001</v>
      </c>
      <c r="L1138" s="343">
        <v>3.56</v>
      </c>
      <c r="M1138" s="355">
        <f t="shared" ref="M1138:M1141" si="148">+L1138/G1138</f>
        <v>1</v>
      </c>
    </row>
    <row r="1139" spans="1:18" x14ac:dyDescent="0.3">
      <c r="A1139" s="343" t="s">
        <v>18</v>
      </c>
      <c r="B1139" s="343" t="s">
        <v>18</v>
      </c>
      <c r="C1139" s="343" t="s">
        <v>202</v>
      </c>
      <c r="D1139" s="343" t="s">
        <v>3</v>
      </c>
      <c r="E1139" s="343">
        <v>280214</v>
      </c>
      <c r="F1139" s="343">
        <v>50</v>
      </c>
      <c r="G1139" s="343">
        <v>4.1500000000000004</v>
      </c>
      <c r="H1139" s="343">
        <v>180</v>
      </c>
      <c r="I1139" s="343">
        <v>747.00000000000011</v>
      </c>
      <c r="L1139" s="343">
        <v>4.1500000000000004</v>
      </c>
      <c r="M1139" s="355">
        <f t="shared" si="148"/>
        <v>1</v>
      </c>
    </row>
    <row r="1140" spans="1:18" x14ac:dyDescent="0.3">
      <c r="A1140" s="343" t="s">
        <v>18</v>
      </c>
      <c r="B1140" s="343" t="s">
        <v>18</v>
      </c>
      <c r="C1140" s="343" t="s">
        <v>206</v>
      </c>
      <c r="D1140" s="343" t="s">
        <v>3</v>
      </c>
      <c r="E1140" s="343">
        <v>280214</v>
      </c>
      <c r="F1140" s="343">
        <v>50</v>
      </c>
      <c r="G1140" s="343">
        <v>3.95</v>
      </c>
      <c r="H1140" s="343">
        <v>200</v>
      </c>
      <c r="I1140" s="343">
        <v>790</v>
      </c>
      <c r="L1140" s="343">
        <v>5.55</v>
      </c>
      <c r="M1140" s="355">
        <f t="shared" si="148"/>
        <v>1.4050632911392404</v>
      </c>
    </row>
    <row r="1141" spans="1:18" x14ac:dyDescent="0.3">
      <c r="A1141" s="343" t="s">
        <v>18</v>
      </c>
      <c r="B1141" s="343" t="s">
        <v>18</v>
      </c>
      <c r="C1141" s="343" t="s">
        <v>208</v>
      </c>
      <c r="D1141" s="343" t="s">
        <v>3</v>
      </c>
      <c r="E1141" s="343">
        <v>280214</v>
      </c>
      <c r="F1141" s="343">
        <v>50</v>
      </c>
      <c r="G1141" s="343">
        <v>3.6</v>
      </c>
      <c r="H1141" s="343">
        <v>300</v>
      </c>
      <c r="I1141" s="343">
        <v>1080</v>
      </c>
      <c r="L1141" s="343">
        <v>3.6</v>
      </c>
      <c r="M1141" s="355">
        <f t="shared" si="148"/>
        <v>1</v>
      </c>
    </row>
    <row r="1143" spans="1:18" x14ac:dyDescent="0.3">
      <c r="C1143" s="16" t="s">
        <v>59</v>
      </c>
      <c r="D1143" s="31"/>
      <c r="G1143" s="12">
        <v>2.5632887330720924</v>
      </c>
      <c r="H1143" s="12">
        <v>2693</v>
      </c>
      <c r="I1143" s="12">
        <v>6902.9365581631446</v>
      </c>
      <c r="J1143" s="12">
        <v>15.73858049527349</v>
      </c>
      <c r="L1143" s="40">
        <v>2.8410220346590789</v>
      </c>
      <c r="M1143" s="356">
        <f>GEOMEAN(M1144:M1156)</f>
        <v>1.108350377389645</v>
      </c>
      <c r="N1143" s="356">
        <f>+M1143*I1143</f>
        <v>7650.8723393368991</v>
      </c>
      <c r="O1143" s="356">
        <f>+N1143/I1143*100</f>
        <v>110.8350377389645</v>
      </c>
      <c r="R1143" s="12">
        <v>110.8350377389645</v>
      </c>
    </row>
    <row r="1144" spans="1:18" x14ac:dyDescent="0.3">
      <c r="A1144" s="343" t="s">
        <v>18</v>
      </c>
      <c r="B1144" s="343" t="s">
        <v>18</v>
      </c>
      <c r="C1144" s="343" t="s">
        <v>194</v>
      </c>
      <c r="D1144" s="343" t="s">
        <v>3</v>
      </c>
      <c r="E1144" s="343">
        <v>280214</v>
      </c>
      <c r="F1144" s="343">
        <v>50</v>
      </c>
      <c r="G1144" s="343">
        <v>2.75</v>
      </c>
      <c r="H1144" s="343">
        <v>120</v>
      </c>
      <c r="I1144" s="343">
        <v>330</v>
      </c>
      <c r="L1144" s="343">
        <v>2.75</v>
      </c>
      <c r="M1144" s="355">
        <f t="shared" ref="M1144:M1156" si="149">+L1144/G1144</f>
        <v>1</v>
      </c>
    </row>
    <row r="1145" spans="1:18" x14ac:dyDescent="0.3">
      <c r="A1145" s="343" t="s">
        <v>18</v>
      </c>
      <c r="B1145" s="343" t="s">
        <v>18</v>
      </c>
      <c r="C1145" s="343" t="s">
        <v>195</v>
      </c>
      <c r="D1145" s="343" t="s">
        <v>3</v>
      </c>
      <c r="E1145" s="343">
        <v>280214</v>
      </c>
      <c r="F1145" s="343">
        <v>50</v>
      </c>
      <c r="G1145" s="343">
        <v>2.5</v>
      </c>
      <c r="H1145" s="343">
        <v>80</v>
      </c>
      <c r="I1145" s="343">
        <v>200</v>
      </c>
      <c r="L1145" s="343">
        <v>2.5</v>
      </c>
      <c r="M1145" s="355">
        <f t="shared" si="149"/>
        <v>1</v>
      </c>
    </row>
    <row r="1146" spans="1:18" x14ac:dyDescent="0.3">
      <c r="A1146" s="343" t="s">
        <v>18</v>
      </c>
      <c r="B1146" s="343" t="s">
        <v>18</v>
      </c>
      <c r="C1146" s="343" t="s">
        <v>198</v>
      </c>
      <c r="D1146" s="343" t="s">
        <v>3</v>
      </c>
      <c r="E1146" s="343">
        <v>280214</v>
      </c>
      <c r="F1146" s="343">
        <v>50</v>
      </c>
      <c r="G1146" s="343">
        <v>2</v>
      </c>
      <c r="H1146" s="343">
        <v>10</v>
      </c>
      <c r="I1146" s="343">
        <v>20</v>
      </c>
      <c r="L1146" s="343">
        <v>2.04</v>
      </c>
      <c r="M1146" s="355">
        <f t="shared" si="149"/>
        <v>1.02</v>
      </c>
    </row>
    <row r="1147" spans="1:18" x14ac:dyDescent="0.3">
      <c r="A1147" s="343" t="s">
        <v>18</v>
      </c>
      <c r="B1147" s="343" t="s">
        <v>18</v>
      </c>
      <c r="C1147" s="343" t="s">
        <v>214</v>
      </c>
      <c r="D1147" s="343" t="s">
        <v>3</v>
      </c>
      <c r="E1147" s="343">
        <v>280214</v>
      </c>
      <c r="F1147" s="343">
        <v>50</v>
      </c>
      <c r="G1147" s="343">
        <v>1</v>
      </c>
      <c r="H1147" s="343">
        <v>150</v>
      </c>
      <c r="I1147" s="343">
        <v>150</v>
      </c>
      <c r="L1147" s="343">
        <v>2.04</v>
      </c>
      <c r="M1147" s="355">
        <f t="shared" si="149"/>
        <v>2.04</v>
      </c>
    </row>
    <row r="1148" spans="1:18" x14ac:dyDescent="0.3">
      <c r="A1148" s="343" t="s">
        <v>18</v>
      </c>
      <c r="B1148" s="343" t="s">
        <v>18</v>
      </c>
      <c r="C1148" s="343" t="s">
        <v>201</v>
      </c>
      <c r="D1148" s="343" t="s">
        <v>3</v>
      </c>
      <c r="E1148" s="343">
        <v>280214</v>
      </c>
      <c r="F1148" s="343">
        <v>50</v>
      </c>
      <c r="G1148" s="343">
        <v>1.05</v>
      </c>
      <c r="H1148" s="343">
        <v>433</v>
      </c>
      <c r="I1148" s="343">
        <v>454.65000000000003</v>
      </c>
      <c r="L1148" s="343">
        <v>1.0900000000000001</v>
      </c>
      <c r="M1148" s="355">
        <f t="shared" si="149"/>
        <v>1.0380952380952382</v>
      </c>
    </row>
    <row r="1149" spans="1:18" x14ac:dyDescent="0.3">
      <c r="A1149" s="343" t="s">
        <v>18</v>
      </c>
      <c r="B1149" s="343" t="s">
        <v>18</v>
      </c>
      <c r="C1149" s="343" t="s">
        <v>202</v>
      </c>
      <c r="D1149" s="343" t="s">
        <v>3</v>
      </c>
      <c r="E1149" s="343">
        <v>280214</v>
      </c>
      <c r="F1149" s="343">
        <v>50</v>
      </c>
      <c r="G1149" s="343">
        <v>2.4</v>
      </c>
      <c r="H1149" s="343">
        <v>120</v>
      </c>
      <c r="I1149" s="343">
        <v>288</v>
      </c>
      <c r="L1149" s="343">
        <v>2.4</v>
      </c>
      <c r="M1149" s="355">
        <f t="shared" si="149"/>
        <v>1</v>
      </c>
    </row>
    <row r="1150" spans="1:18" x14ac:dyDescent="0.3">
      <c r="A1150" s="343" t="s">
        <v>18</v>
      </c>
      <c r="B1150" s="343" t="s">
        <v>18</v>
      </c>
      <c r="C1150" s="343" t="s">
        <v>206</v>
      </c>
      <c r="D1150" s="343" t="s">
        <v>3</v>
      </c>
      <c r="E1150" s="343">
        <v>280214</v>
      </c>
      <c r="F1150" s="343">
        <v>50</v>
      </c>
      <c r="G1150" s="343">
        <v>2.4</v>
      </c>
      <c r="H1150" s="343">
        <v>25</v>
      </c>
      <c r="I1150" s="343">
        <v>60</v>
      </c>
      <c r="L1150" s="343">
        <v>3.45</v>
      </c>
      <c r="M1150" s="355">
        <f t="shared" si="149"/>
        <v>1.4375000000000002</v>
      </c>
    </row>
    <row r="1151" spans="1:18" x14ac:dyDescent="0.3">
      <c r="A1151" s="343" t="s">
        <v>18</v>
      </c>
      <c r="B1151" s="343" t="s">
        <v>18</v>
      </c>
      <c r="C1151" s="343" t="s">
        <v>208</v>
      </c>
      <c r="D1151" s="343" t="s">
        <v>3</v>
      </c>
      <c r="E1151" s="343">
        <v>280214</v>
      </c>
      <c r="F1151" s="343">
        <v>50</v>
      </c>
      <c r="G1151" s="343">
        <v>7.25</v>
      </c>
      <c r="H1151" s="343">
        <v>300</v>
      </c>
      <c r="I1151" s="343">
        <v>2175</v>
      </c>
      <c r="L1151" s="343">
        <v>7.25</v>
      </c>
      <c r="M1151" s="355">
        <f t="shared" si="149"/>
        <v>1</v>
      </c>
    </row>
    <row r="1152" spans="1:18" x14ac:dyDescent="0.3">
      <c r="A1152" s="343" t="s">
        <v>18</v>
      </c>
      <c r="B1152" s="343" t="s">
        <v>18</v>
      </c>
      <c r="C1152" s="343" t="s">
        <v>209</v>
      </c>
      <c r="D1152" s="343" t="s">
        <v>3</v>
      </c>
      <c r="E1152" s="343">
        <v>280214</v>
      </c>
      <c r="F1152" s="343">
        <v>50</v>
      </c>
      <c r="G1152" s="343">
        <v>9</v>
      </c>
      <c r="H1152" s="343">
        <v>28</v>
      </c>
      <c r="I1152" s="343">
        <v>252</v>
      </c>
      <c r="L1152" s="343">
        <v>7</v>
      </c>
      <c r="M1152" s="355">
        <f t="shared" si="149"/>
        <v>0.77777777777777779</v>
      </c>
    </row>
    <row r="1153" spans="1:18" x14ac:dyDescent="0.3">
      <c r="A1153" s="343" t="s">
        <v>18</v>
      </c>
      <c r="B1153" s="343" t="s">
        <v>18</v>
      </c>
      <c r="C1153" s="343" t="s">
        <v>216</v>
      </c>
      <c r="D1153" s="343" t="s">
        <v>3</v>
      </c>
      <c r="E1153" s="343">
        <v>280214</v>
      </c>
      <c r="F1153" s="343">
        <v>32</v>
      </c>
      <c r="G1153" s="343">
        <v>6.95</v>
      </c>
      <c r="H1153" s="343">
        <v>800</v>
      </c>
      <c r="I1153" s="343">
        <v>5560</v>
      </c>
      <c r="L1153" s="343">
        <v>6.95</v>
      </c>
      <c r="M1153" s="355">
        <f t="shared" si="149"/>
        <v>1</v>
      </c>
    </row>
    <row r="1154" spans="1:18" x14ac:dyDescent="0.3">
      <c r="A1154" s="343" t="s">
        <v>18</v>
      </c>
      <c r="B1154" s="343" t="s">
        <v>18</v>
      </c>
      <c r="C1154" s="343" t="s">
        <v>219</v>
      </c>
      <c r="D1154" s="343" t="s">
        <v>3</v>
      </c>
      <c r="E1154" s="343">
        <v>280214</v>
      </c>
      <c r="F1154" s="343">
        <v>50</v>
      </c>
      <c r="G1154" s="343">
        <v>2.5</v>
      </c>
      <c r="H1154" s="343">
        <v>167</v>
      </c>
      <c r="I1154" s="343">
        <v>417.5</v>
      </c>
      <c r="L1154" s="343">
        <v>3.45</v>
      </c>
      <c r="M1154" s="355">
        <f t="shared" si="149"/>
        <v>1.3800000000000001</v>
      </c>
    </row>
    <row r="1155" spans="1:18" x14ac:dyDescent="0.3">
      <c r="A1155" s="343" t="s">
        <v>18</v>
      </c>
      <c r="B1155" s="343" t="s">
        <v>18</v>
      </c>
      <c r="C1155" s="343" t="s">
        <v>212</v>
      </c>
      <c r="D1155" s="343" t="s">
        <v>3</v>
      </c>
      <c r="E1155" s="343">
        <v>280214</v>
      </c>
      <c r="F1155" s="343">
        <v>50</v>
      </c>
      <c r="G1155" s="343">
        <v>1.75</v>
      </c>
      <c r="H1155" s="343">
        <v>360</v>
      </c>
      <c r="I1155" s="343">
        <v>630</v>
      </c>
      <c r="L1155" s="343">
        <v>2</v>
      </c>
      <c r="M1155" s="355">
        <f t="shared" si="149"/>
        <v>1.1428571428571428</v>
      </c>
    </row>
    <row r="1156" spans="1:18" x14ac:dyDescent="0.3">
      <c r="A1156" s="343" t="s">
        <v>18</v>
      </c>
      <c r="B1156" s="343" t="s">
        <v>18</v>
      </c>
      <c r="C1156" s="343" t="s">
        <v>213</v>
      </c>
      <c r="D1156" s="343" t="s">
        <v>3</v>
      </c>
      <c r="E1156" s="343">
        <v>280214</v>
      </c>
      <c r="F1156" s="343">
        <v>50</v>
      </c>
      <c r="G1156" s="343">
        <v>1.25</v>
      </c>
      <c r="H1156" s="343">
        <v>100</v>
      </c>
      <c r="I1156" s="343">
        <v>125</v>
      </c>
      <c r="L1156" s="343">
        <v>1.25</v>
      </c>
      <c r="M1156" s="355">
        <f t="shared" si="149"/>
        <v>1</v>
      </c>
    </row>
    <row r="1158" spans="1:18" x14ac:dyDescent="0.3">
      <c r="C1158" s="16" t="s">
        <v>155</v>
      </c>
      <c r="D1158" s="31"/>
      <c r="G1158" s="12">
        <v>2.4773816021904742</v>
      </c>
      <c r="H1158" s="12">
        <v>2617</v>
      </c>
      <c r="I1158" s="12">
        <v>6483.3076529324708</v>
      </c>
      <c r="J1158" s="12">
        <v>14.781833573515041</v>
      </c>
      <c r="L1158" s="40">
        <v>2.5386956491777899</v>
      </c>
      <c r="M1158" s="356">
        <f>GEOMEAN(M1159:M1171)</f>
        <v>1.024749536741979</v>
      </c>
      <c r="N1158" s="356">
        <f>+M1158*I1158</f>
        <v>6643.7665138982766</v>
      </c>
      <c r="O1158" s="356">
        <f>+N1158/I1158*100</f>
        <v>102.47495367419791</v>
      </c>
      <c r="R1158" s="12">
        <v>102.47495367419791</v>
      </c>
    </row>
    <row r="1159" spans="1:18" x14ac:dyDescent="0.3">
      <c r="A1159" s="343" t="s">
        <v>18</v>
      </c>
      <c r="B1159" s="343" t="s">
        <v>18</v>
      </c>
      <c r="C1159" s="343" t="s">
        <v>214</v>
      </c>
      <c r="D1159" s="343" t="s">
        <v>3</v>
      </c>
      <c r="E1159" s="343">
        <v>280214</v>
      </c>
      <c r="F1159" s="343">
        <v>30</v>
      </c>
      <c r="G1159" s="343">
        <v>1.9</v>
      </c>
      <c r="H1159" s="343">
        <v>144</v>
      </c>
      <c r="I1159" s="343">
        <v>273.59999999999997</v>
      </c>
      <c r="L1159" s="343">
        <v>2.09</v>
      </c>
      <c r="M1159" s="355">
        <f t="shared" ref="M1159:M1171" si="150">+L1159/G1159</f>
        <v>1.0999999999999999</v>
      </c>
    </row>
    <row r="1160" spans="1:18" x14ac:dyDescent="0.3">
      <c r="A1160" s="343" t="s">
        <v>18</v>
      </c>
      <c r="B1160" s="343" t="s">
        <v>18</v>
      </c>
      <c r="C1160" s="343" t="s">
        <v>201</v>
      </c>
      <c r="D1160" s="343" t="s">
        <v>3</v>
      </c>
      <c r="E1160" s="343">
        <v>280214</v>
      </c>
      <c r="F1160" s="343">
        <v>30</v>
      </c>
      <c r="G1160" s="343">
        <v>2.25</v>
      </c>
      <c r="H1160" s="343">
        <v>192</v>
      </c>
      <c r="I1160" s="343">
        <v>432</v>
      </c>
      <c r="L1160" s="343">
        <v>2.25</v>
      </c>
      <c r="M1160" s="355">
        <f t="shared" si="150"/>
        <v>1</v>
      </c>
    </row>
    <row r="1161" spans="1:18" x14ac:dyDescent="0.3">
      <c r="A1161" s="343" t="s">
        <v>18</v>
      </c>
      <c r="B1161" s="343" t="s">
        <v>18</v>
      </c>
      <c r="C1161" s="343" t="s">
        <v>202</v>
      </c>
      <c r="D1161" s="343" t="s">
        <v>3</v>
      </c>
      <c r="E1161" s="343">
        <v>280214</v>
      </c>
      <c r="F1161" s="343">
        <v>30</v>
      </c>
      <c r="G1161" s="343">
        <v>2.8</v>
      </c>
      <c r="H1161" s="343">
        <v>240</v>
      </c>
      <c r="I1161" s="343">
        <v>672</v>
      </c>
      <c r="L1161" s="343">
        <v>2.8</v>
      </c>
      <c r="M1161" s="355">
        <f t="shared" si="150"/>
        <v>1</v>
      </c>
    </row>
    <row r="1162" spans="1:18" x14ac:dyDescent="0.3">
      <c r="A1162" s="343" t="s">
        <v>18</v>
      </c>
      <c r="B1162" s="343" t="s">
        <v>18</v>
      </c>
      <c r="C1162" s="343" t="s">
        <v>203</v>
      </c>
      <c r="D1162" s="343" t="s">
        <v>3</v>
      </c>
      <c r="E1162" s="343">
        <v>280214</v>
      </c>
      <c r="F1162" s="343">
        <v>30</v>
      </c>
      <c r="G1162" s="343">
        <v>3.4</v>
      </c>
      <c r="H1162" s="343">
        <v>144</v>
      </c>
      <c r="I1162" s="343">
        <v>489.59999999999997</v>
      </c>
      <c r="L1162" s="343">
        <v>3.4</v>
      </c>
      <c r="M1162" s="355">
        <f t="shared" si="150"/>
        <v>1</v>
      </c>
    </row>
    <row r="1163" spans="1:18" x14ac:dyDescent="0.3">
      <c r="A1163" s="343" t="s">
        <v>18</v>
      </c>
      <c r="B1163" s="343" t="s">
        <v>18</v>
      </c>
      <c r="C1163" s="343" t="s">
        <v>205</v>
      </c>
      <c r="D1163" s="343" t="s">
        <v>3</v>
      </c>
      <c r="E1163" s="343">
        <v>280214</v>
      </c>
      <c r="F1163" s="343">
        <v>30</v>
      </c>
      <c r="G1163" s="343">
        <v>2.1</v>
      </c>
      <c r="H1163" s="343">
        <v>102</v>
      </c>
      <c r="I1163" s="343">
        <v>214.20000000000002</v>
      </c>
      <c r="L1163" s="343">
        <v>2.25</v>
      </c>
      <c r="M1163" s="355">
        <f t="shared" si="150"/>
        <v>1.0714285714285714</v>
      </c>
    </row>
    <row r="1164" spans="1:18" x14ac:dyDescent="0.3">
      <c r="A1164" s="343" t="s">
        <v>18</v>
      </c>
      <c r="B1164" s="343" t="s">
        <v>18</v>
      </c>
      <c r="C1164" s="343" t="s">
        <v>206</v>
      </c>
      <c r="D1164" s="343" t="s">
        <v>3</v>
      </c>
      <c r="E1164" s="343">
        <v>280214</v>
      </c>
      <c r="F1164" s="343">
        <v>30</v>
      </c>
      <c r="G1164" s="343">
        <v>2.85</v>
      </c>
      <c r="H1164" s="343">
        <v>400</v>
      </c>
      <c r="I1164" s="343">
        <v>1140</v>
      </c>
      <c r="L1164" s="343">
        <v>3.15</v>
      </c>
      <c r="M1164" s="355">
        <f t="shared" si="150"/>
        <v>1.1052631578947367</v>
      </c>
    </row>
    <row r="1165" spans="1:18" x14ac:dyDescent="0.3">
      <c r="A1165" s="343" t="s">
        <v>18</v>
      </c>
      <c r="B1165" s="343" t="s">
        <v>18</v>
      </c>
      <c r="C1165" s="343" t="s">
        <v>207</v>
      </c>
      <c r="D1165" s="343" t="s">
        <v>3</v>
      </c>
      <c r="E1165" s="343">
        <v>280214</v>
      </c>
      <c r="F1165" s="343">
        <v>30</v>
      </c>
      <c r="G1165" s="343">
        <v>2.09</v>
      </c>
      <c r="H1165" s="343">
        <v>402</v>
      </c>
      <c r="I1165" s="343">
        <v>840.18</v>
      </c>
      <c r="L1165" s="343">
        <v>2.09</v>
      </c>
      <c r="M1165" s="355">
        <f t="shared" si="150"/>
        <v>1</v>
      </c>
    </row>
    <row r="1166" spans="1:18" x14ac:dyDescent="0.3">
      <c r="A1166" s="343" t="s">
        <v>18</v>
      </c>
      <c r="B1166" s="343" t="s">
        <v>18</v>
      </c>
      <c r="C1166" s="343" t="s">
        <v>208</v>
      </c>
      <c r="D1166" s="343" t="s">
        <v>3</v>
      </c>
      <c r="E1166" s="343">
        <v>280214</v>
      </c>
      <c r="F1166" s="343">
        <v>30</v>
      </c>
      <c r="G1166" s="343">
        <v>2.48</v>
      </c>
      <c r="H1166" s="343">
        <v>300</v>
      </c>
      <c r="I1166" s="343">
        <v>744</v>
      </c>
      <c r="L1166" s="343">
        <v>2.48</v>
      </c>
      <c r="M1166" s="355">
        <f t="shared" si="150"/>
        <v>1</v>
      </c>
    </row>
    <row r="1167" spans="1:18" x14ac:dyDescent="0.3">
      <c r="A1167" s="343" t="s">
        <v>18</v>
      </c>
      <c r="B1167" s="343" t="s">
        <v>18</v>
      </c>
      <c r="C1167" s="343" t="s">
        <v>209</v>
      </c>
      <c r="D1167" s="343" t="s">
        <v>3</v>
      </c>
      <c r="E1167" s="343">
        <v>280214</v>
      </c>
      <c r="F1167" s="343">
        <v>30</v>
      </c>
      <c r="G1167" s="343">
        <v>2.8</v>
      </c>
      <c r="H1167" s="343">
        <v>36</v>
      </c>
      <c r="I1167" s="343">
        <v>100.8</v>
      </c>
      <c r="L1167" s="343">
        <v>2.9</v>
      </c>
      <c r="M1167" s="355">
        <f t="shared" si="150"/>
        <v>1.0357142857142858</v>
      </c>
    </row>
    <row r="1168" spans="1:18" x14ac:dyDescent="0.3">
      <c r="A1168" s="343" t="s">
        <v>18</v>
      </c>
      <c r="B1168" s="343" t="s">
        <v>18</v>
      </c>
      <c r="C1168" s="343" t="s">
        <v>215</v>
      </c>
      <c r="D1168" s="343" t="s">
        <v>3</v>
      </c>
      <c r="E1168" s="343">
        <v>280214</v>
      </c>
      <c r="F1168" s="343">
        <v>30</v>
      </c>
      <c r="G1168" s="343">
        <v>2.95</v>
      </c>
      <c r="H1168" s="343">
        <v>288</v>
      </c>
      <c r="I1168" s="343">
        <v>849.6</v>
      </c>
      <c r="L1168" s="343">
        <v>2.95</v>
      </c>
      <c r="M1168" s="355">
        <f t="shared" si="150"/>
        <v>1</v>
      </c>
    </row>
    <row r="1169" spans="1:18" x14ac:dyDescent="0.3">
      <c r="A1169" s="343" t="s">
        <v>18</v>
      </c>
      <c r="B1169" s="343" t="s">
        <v>18</v>
      </c>
      <c r="C1169" s="343" t="s">
        <v>216</v>
      </c>
      <c r="D1169" s="343" t="s">
        <v>3</v>
      </c>
      <c r="E1169" s="343">
        <v>280214</v>
      </c>
      <c r="F1169" s="343">
        <v>30</v>
      </c>
      <c r="G1169" s="343">
        <v>2.7</v>
      </c>
      <c r="H1169" s="343">
        <v>180</v>
      </c>
      <c r="I1169" s="343">
        <v>486.00000000000006</v>
      </c>
      <c r="L1169" s="343">
        <v>2.75</v>
      </c>
      <c r="M1169" s="355">
        <f t="shared" si="150"/>
        <v>1.0185185185185184</v>
      </c>
    </row>
    <row r="1170" spans="1:18" x14ac:dyDescent="0.3">
      <c r="A1170" s="343" t="s">
        <v>18</v>
      </c>
      <c r="B1170" s="343" t="s">
        <v>18</v>
      </c>
      <c r="C1170" s="343" t="s">
        <v>218</v>
      </c>
      <c r="D1170" s="343" t="s">
        <v>3</v>
      </c>
      <c r="E1170" s="343">
        <v>280214</v>
      </c>
      <c r="F1170" s="343">
        <v>30</v>
      </c>
      <c r="G1170" s="343">
        <v>2.25</v>
      </c>
      <c r="H1170" s="343">
        <v>45</v>
      </c>
      <c r="I1170" s="343">
        <v>101.25</v>
      </c>
      <c r="L1170" s="343">
        <v>2.25</v>
      </c>
      <c r="M1170" s="355">
        <f t="shared" si="150"/>
        <v>1</v>
      </c>
    </row>
    <row r="1171" spans="1:18" x14ac:dyDescent="0.3">
      <c r="A1171" s="343" t="s">
        <v>18</v>
      </c>
      <c r="B1171" s="343" t="s">
        <v>18</v>
      </c>
      <c r="C1171" s="343" t="s">
        <v>212</v>
      </c>
      <c r="D1171" s="343" t="s">
        <v>3</v>
      </c>
      <c r="E1171" s="343">
        <v>280214</v>
      </c>
      <c r="F1171" s="343">
        <v>30</v>
      </c>
      <c r="G1171" s="343">
        <v>2.09</v>
      </c>
      <c r="H1171" s="343">
        <v>144</v>
      </c>
      <c r="I1171" s="343">
        <v>300.95999999999998</v>
      </c>
      <c r="L1171" s="343">
        <v>2.09</v>
      </c>
      <c r="M1171" s="355">
        <f t="shared" si="150"/>
        <v>1</v>
      </c>
    </row>
    <row r="1173" spans="1:18" x14ac:dyDescent="0.3">
      <c r="C1173" s="16" t="s">
        <v>156</v>
      </c>
      <c r="D1173" s="31"/>
      <c r="G1173" s="12">
        <v>2.532697505275721</v>
      </c>
      <c r="H1173" s="12">
        <v>3017</v>
      </c>
      <c r="I1173" s="12">
        <v>7641.1483734168505</v>
      </c>
      <c r="J1173" s="12">
        <v>17.421691151012162</v>
      </c>
      <c r="L1173" s="40">
        <v>2.581278042866967</v>
      </c>
      <c r="M1173" s="356">
        <f>GEOMEAN(M1174:M1187)</f>
        <v>1.0191813422211105</v>
      </c>
      <c r="N1173" s="356">
        <f>+M1173*I1173</f>
        <v>7787.7158553296404</v>
      </c>
      <c r="O1173" s="356">
        <f>+N1173/I1173*100</f>
        <v>101.91813422211105</v>
      </c>
      <c r="R1173" s="12">
        <v>101.91813422211105</v>
      </c>
    </row>
    <row r="1174" spans="1:18" x14ac:dyDescent="0.3">
      <c r="A1174" s="343" t="s">
        <v>18</v>
      </c>
      <c r="B1174" s="343" t="s">
        <v>18</v>
      </c>
      <c r="C1174" s="343" t="s">
        <v>214</v>
      </c>
      <c r="D1174" s="343" t="s">
        <v>3</v>
      </c>
      <c r="E1174" s="343">
        <v>280214</v>
      </c>
      <c r="F1174" s="343">
        <v>30</v>
      </c>
      <c r="G1174" s="343">
        <v>2</v>
      </c>
      <c r="H1174" s="343">
        <v>72</v>
      </c>
      <c r="I1174" s="343">
        <v>144</v>
      </c>
      <c r="L1174" s="343">
        <v>2.1</v>
      </c>
      <c r="M1174" s="355">
        <f t="shared" ref="M1174:M1187" si="151">+L1174/G1174</f>
        <v>1.05</v>
      </c>
    </row>
    <row r="1175" spans="1:18" x14ac:dyDescent="0.3">
      <c r="A1175" s="343" t="s">
        <v>18</v>
      </c>
      <c r="B1175" s="343" t="s">
        <v>18</v>
      </c>
      <c r="C1175" s="343" t="s">
        <v>201</v>
      </c>
      <c r="D1175" s="343" t="s">
        <v>3</v>
      </c>
      <c r="E1175" s="343">
        <v>280214</v>
      </c>
      <c r="F1175" s="343">
        <v>30</v>
      </c>
      <c r="G1175" s="343">
        <v>2.5</v>
      </c>
      <c r="H1175" s="343">
        <v>196</v>
      </c>
      <c r="I1175" s="343">
        <v>490</v>
      </c>
      <c r="L1175" s="343">
        <v>2.5</v>
      </c>
      <c r="M1175" s="355">
        <f t="shared" si="151"/>
        <v>1</v>
      </c>
    </row>
    <row r="1176" spans="1:18" x14ac:dyDescent="0.3">
      <c r="A1176" s="343" t="s">
        <v>18</v>
      </c>
      <c r="B1176" s="343" t="s">
        <v>18</v>
      </c>
      <c r="C1176" s="343" t="s">
        <v>202</v>
      </c>
      <c r="D1176" s="343" t="s">
        <v>3</v>
      </c>
      <c r="E1176" s="343">
        <v>280214</v>
      </c>
      <c r="F1176" s="343">
        <v>30</v>
      </c>
      <c r="G1176" s="343">
        <v>3</v>
      </c>
      <c r="H1176" s="343">
        <v>240</v>
      </c>
      <c r="I1176" s="343">
        <v>720</v>
      </c>
      <c r="L1176" s="343">
        <v>3</v>
      </c>
      <c r="M1176" s="355">
        <f t="shared" si="151"/>
        <v>1</v>
      </c>
    </row>
    <row r="1177" spans="1:18" x14ac:dyDescent="0.3">
      <c r="A1177" s="343" t="s">
        <v>18</v>
      </c>
      <c r="B1177" s="343" t="s">
        <v>18</v>
      </c>
      <c r="C1177" s="343" t="s">
        <v>203</v>
      </c>
      <c r="D1177" s="343" t="s">
        <v>3</v>
      </c>
      <c r="E1177" s="343">
        <v>280214</v>
      </c>
      <c r="F1177" s="343">
        <v>30</v>
      </c>
      <c r="G1177" s="343">
        <v>3.15</v>
      </c>
      <c r="H1177" s="343">
        <v>144</v>
      </c>
      <c r="I1177" s="343">
        <v>453.59999999999997</v>
      </c>
      <c r="L1177" s="343">
        <v>3.15</v>
      </c>
      <c r="M1177" s="355">
        <f t="shared" si="151"/>
        <v>1</v>
      </c>
    </row>
    <row r="1178" spans="1:18" x14ac:dyDescent="0.3">
      <c r="A1178" s="343" t="s">
        <v>18</v>
      </c>
      <c r="B1178" s="343" t="s">
        <v>18</v>
      </c>
      <c r="C1178" s="343" t="s">
        <v>205</v>
      </c>
      <c r="D1178" s="343" t="s">
        <v>3</v>
      </c>
      <c r="E1178" s="343">
        <v>280214</v>
      </c>
      <c r="F1178" s="343">
        <v>30</v>
      </c>
      <c r="G1178" s="343">
        <v>2.4</v>
      </c>
      <c r="H1178" s="343">
        <v>174</v>
      </c>
      <c r="I1178" s="343">
        <v>417.59999999999997</v>
      </c>
      <c r="L1178" s="343">
        <v>2.5499999999999998</v>
      </c>
      <c r="M1178" s="355">
        <f t="shared" si="151"/>
        <v>1.0625</v>
      </c>
    </row>
    <row r="1179" spans="1:18" x14ac:dyDescent="0.3">
      <c r="A1179" s="343" t="s">
        <v>18</v>
      </c>
      <c r="B1179" s="343" t="s">
        <v>18</v>
      </c>
      <c r="C1179" s="343" t="s">
        <v>206</v>
      </c>
      <c r="D1179" s="343" t="s">
        <v>3</v>
      </c>
      <c r="E1179" s="343">
        <v>280214</v>
      </c>
      <c r="F1179" s="343">
        <v>30</v>
      </c>
      <c r="G1179" s="343">
        <v>2.85</v>
      </c>
      <c r="H1179" s="343">
        <v>450</v>
      </c>
      <c r="I1179" s="343">
        <v>1282.5</v>
      </c>
      <c r="L1179" s="343">
        <v>3.15</v>
      </c>
      <c r="M1179" s="355">
        <f t="shared" si="151"/>
        <v>1.1052631578947367</v>
      </c>
    </row>
    <row r="1180" spans="1:18" x14ac:dyDescent="0.3">
      <c r="A1180" s="343" t="s">
        <v>18</v>
      </c>
      <c r="B1180" s="343" t="s">
        <v>18</v>
      </c>
      <c r="C1180" s="343" t="s">
        <v>207</v>
      </c>
      <c r="D1180" s="343" t="s">
        <v>3</v>
      </c>
      <c r="E1180" s="343">
        <v>280214</v>
      </c>
      <c r="F1180" s="343">
        <v>30</v>
      </c>
      <c r="G1180" s="343">
        <v>2.1</v>
      </c>
      <c r="H1180" s="343">
        <v>624</v>
      </c>
      <c r="I1180" s="343">
        <v>1310.4000000000001</v>
      </c>
      <c r="L1180" s="343">
        <v>2.15</v>
      </c>
      <c r="M1180" s="355">
        <f t="shared" si="151"/>
        <v>1.0238095238095237</v>
      </c>
    </row>
    <row r="1181" spans="1:18" x14ac:dyDescent="0.3">
      <c r="A1181" s="343" t="s">
        <v>18</v>
      </c>
      <c r="B1181" s="343" t="s">
        <v>18</v>
      </c>
      <c r="C1181" s="343" t="s">
        <v>208</v>
      </c>
      <c r="D1181" s="343" t="s">
        <v>3</v>
      </c>
      <c r="E1181" s="343">
        <v>280214</v>
      </c>
      <c r="F1181" s="343">
        <v>30</v>
      </c>
      <c r="G1181" s="343">
        <v>2.4500000000000002</v>
      </c>
      <c r="H1181" s="343">
        <v>300</v>
      </c>
      <c r="I1181" s="343">
        <v>735</v>
      </c>
      <c r="L1181" s="343">
        <v>2.4500000000000002</v>
      </c>
      <c r="M1181" s="355">
        <f t="shared" si="151"/>
        <v>1</v>
      </c>
    </row>
    <row r="1182" spans="1:18" x14ac:dyDescent="0.3">
      <c r="A1182" s="343" t="s">
        <v>18</v>
      </c>
      <c r="B1182" s="343" t="s">
        <v>18</v>
      </c>
      <c r="C1182" s="343" t="s">
        <v>209</v>
      </c>
      <c r="D1182" s="343" t="s">
        <v>3</v>
      </c>
      <c r="E1182" s="343">
        <v>280214</v>
      </c>
      <c r="F1182" s="343">
        <v>30</v>
      </c>
      <c r="G1182" s="343">
        <v>2.5</v>
      </c>
      <c r="H1182" s="343">
        <v>110</v>
      </c>
      <c r="I1182" s="343">
        <v>275</v>
      </c>
      <c r="L1182" s="343">
        <v>3</v>
      </c>
      <c r="M1182" s="355">
        <f t="shared" si="151"/>
        <v>1.2</v>
      </c>
    </row>
    <row r="1183" spans="1:18" x14ac:dyDescent="0.3">
      <c r="A1183" s="343" t="s">
        <v>18</v>
      </c>
      <c r="B1183" s="343" t="s">
        <v>18</v>
      </c>
      <c r="C1183" s="343" t="s">
        <v>216</v>
      </c>
      <c r="D1183" s="343" t="s">
        <v>3</v>
      </c>
      <c r="E1183" s="343">
        <v>280214</v>
      </c>
      <c r="F1183" s="343">
        <v>30</v>
      </c>
      <c r="G1183" s="343">
        <v>3.5</v>
      </c>
      <c r="H1183" s="343">
        <v>360</v>
      </c>
      <c r="I1183" s="343">
        <v>1260</v>
      </c>
      <c r="L1183" s="343">
        <v>2.5</v>
      </c>
      <c r="M1183" s="355">
        <f t="shared" si="151"/>
        <v>0.7142857142857143</v>
      </c>
    </row>
    <row r="1184" spans="1:18" x14ac:dyDescent="0.3">
      <c r="A1184" s="343" t="s">
        <v>18</v>
      </c>
      <c r="B1184" s="343" t="s">
        <v>18</v>
      </c>
      <c r="C1184" s="343" t="s">
        <v>218</v>
      </c>
      <c r="D1184" s="343" t="s">
        <v>3</v>
      </c>
      <c r="E1184" s="343">
        <v>280214</v>
      </c>
      <c r="F1184" s="343">
        <v>30</v>
      </c>
      <c r="G1184" s="343">
        <v>2.25</v>
      </c>
      <c r="H1184" s="343">
        <v>58</v>
      </c>
      <c r="I1184" s="343">
        <v>130.5</v>
      </c>
      <c r="L1184" s="343">
        <v>2.25</v>
      </c>
      <c r="M1184" s="355">
        <f t="shared" si="151"/>
        <v>1</v>
      </c>
    </row>
    <row r="1185" spans="1:18" x14ac:dyDescent="0.3">
      <c r="A1185" s="343" t="s">
        <v>18</v>
      </c>
      <c r="B1185" s="343" t="s">
        <v>18</v>
      </c>
      <c r="C1185" s="343" t="s">
        <v>219</v>
      </c>
      <c r="D1185" s="343" t="s">
        <v>3</v>
      </c>
      <c r="E1185" s="343">
        <v>280214</v>
      </c>
      <c r="F1185" s="343">
        <v>30</v>
      </c>
      <c r="G1185" s="343">
        <v>3.25</v>
      </c>
      <c r="H1185" s="343">
        <v>39</v>
      </c>
      <c r="I1185" s="343">
        <v>126.75</v>
      </c>
      <c r="L1185" s="343">
        <v>2.85</v>
      </c>
      <c r="M1185" s="355">
        <f t="shared" si="151"/>
        <v>0.87692307692307692</v>
      </c>
    </row>
    <row r="1186" spans="1:18" x14ac:dyDescent="0.3">
      <c r="A1186" s="343" t="s">
        <v>18</v>
      </c>
      <c r="B1186" s="343" t="s">
        <v>18</v>
      </c>
      <c r="C1186" s="343" t="s">
        <v>212</v>
      </c>
      <c r="D1186" s="343" t="s">
        <v>3</v>
      </c>
      <c r="E1186" s="343">
        <v>280214</v>
      </c>
      <c r="F1186" s="343">
        <v>30</v>
      </c>
      <c r="G1186" s="343">
        <v>2.1</v>
      </c>
      <c r="H1186" s="343">
        <v>180</v>
      </c>
      <c r="I1186" s="343">
        <v>378</v>
      </c>
      <c r="L1186" s="343">
        <v>2.1</v>
      </c>
      <c r="M1186" s="355">
        <f t="shared" si="151"/>
        <v>1</v>
      </c>
    </row>
    <row r="1187" spans="1:18" x14ac:dyDescent="0.3">
      <c r="A1187" s="343" t="s">
        <v>18</v>
      </c>
      <c r="B1187" s="343" t="s">
        <v>18</v>
      </c>
      <c r="C1187" s="343" t="s">
        <v>213</v>
      </c>
      <c r="D1187" s="343" t="s">
        <v>3</v>
      </c>
      <c r="E1187" s="343">
        <v>280214</v>
      </c>
      <c r="F1187" s="343">
        <v>30</v>
      </c>
      <c r="G1187" s="343">
        <v>2</v>
      </c>
      <c r="H1187" s="343">
        <v>70</v>
      </c>
      <c r="I1187" s="343">
        <v>140</v>
      </c>
      <c r="L1187" s="343">
        <v>2.75</v>
      </c>
      <c r="M1187" s="355">
        <f t="shared" si="151"/>
        <v>1.375</v>
      </c>
    </row>
    <row r="1189" spans="1:18" x14ac:dyDescent="0.3">
      <c r="C1189" s="16" t="s">
        <v>157</v>
      </c>
      <c r="D1189" s="31"/>
      <c r="G1189" s="12">
        <v>5.95</v>
      </c>
      <c r="H1189" s="12">
        <v>100</v>
      </c>
      <c r="I1189" s="12">
        <v>595</v>
      </c>
      <c r="J1189" s="12">
        <v>1.3565900998486919</v>
      </c>
      <c r="L1189" s="40">
        <v>5.95</v>
      </c>
      <c r="M1189" s="356">
        <f>GEOMEAN(M1190)</f>
        <v>1</v>
      </c>
      <c r="N1189" s="356">
        <f>+M1189*I1189</f>
        <v>595</v>
      </c>
      <c r="O1189" s="356">
        <f>+N1189/I1189*100</f>
        <v>100</v>
      </c>
      <c r="R1189" s="12">
        <v>100</v>
      </c>
    </row>
    <row r="1190" spans="1:18" x14ac:dyDescent="0.3">
      <c r="A1190" s="343" t="s">
        <v>18</v>
      </c>
      <c r="B1190" s="343" t="s">
        <v>18</v>
      </c>
      <c r="C1190" s="343" t="s">
        <v>64</v>
      </c>
      <c r="D1190" s="343" t="s">
        <v>3</v>
      </c>
      <c r="E1190" s="343">
        <v>280214</v>
      </c>
      <c r="F1190" s="343">
        <v>31</v>
      </c>
      <c r="G1190" s="343">
        <v>5.95</v>
      </c>
      <c r="H1190" s="343">
        <v>100</v>
      </c>
      <c r="I1190" s="343">
        <v>595</v>
      </c>
      <c r="L1190" s="343">
        <v>5.95</v>
      </c>
      <c r="M1190" s="355">
        <f t="shared" ref="M1190" si="152">+L1190/G1190</f>
        <v>1</v>
      </c>
    </row>
    <row r="1192" spans="1:18" x14ac:dyDescent="0.3">
      <c r="C1192" s="16" t="s">
        <v>158</v>
      </c>
      <c r="D1192" s="31"/>
      <c r="G1192" s="12">
        <v>5.9807683100655051</v>
      </c>
      <c r="H1192" s="12">
        <v>1722</v>
      </c>
      <c r="I1192" s="12">
        <v>10298.8830299328</v>
      </c>
      <c r="J1192" s="12">
        <v>23.481281946061404</v>
      </c>
      <c r="L1192" s="40">
        <v>6.0870376214061404</v>
      </c>
      <c r="M1192" s="356">
        <f>GEOMEAN(M1193:M1204)</f>
        <v>1.017768504953082</v>
      </c>
      <c r="N1192" s="356">
        <f>+M1192*I1192</f>
        <v>10481.878784061373</v>
      </c>
      <c r="O1192" s="356">
        <f>+N1192/I1192*100</f>
        <v>101.7768504953082</v>
      </c>
      <c r="R1192" s="12">
        <v>101.7768504953082</v>
      </c>
    </row>
    <row r="1193" spans="1:18" x14ac:dyDescent="0.3">
      <c r="A1193" s="343" t="s">
        <v>18</v>
      </c>
      <c r="B1193" s="343" t="s">
        <v>18</v>
      </c>
      <c r="C1193" s="343" t="s">
        <v>214</v>
      </c>
      <c r="D1193" s="343" t="s">
        <v>3</v>
      </c>
      <c r="E1193" s="343">
        <v>280214</v>
      </c>
      <c r="F1193" s="343">
        <v>31</v>
      </c>
      <c r="G1193" s="343">
        <v>5.5</v>
      </c>
      <c r="H1193" s="343">
        <v>7</v>
      </c>
      <c r="I1193" s="343">
        <v>38.5</v>
      </c>
      <c r="L1193" s="343">
        <v>5.75</v>
      </c>
      <c r="M1193" s="355">
        <f t="shared" ref="M1193:M1204" si="153">+L1193/G1193</f>
        <v>1.0454545454545454</v>
      </c>
    </row>
    <row r="1194" spans="1:18" x14ac:dyDescent="0.3">
      <c r="A1194" s="343" t="s">
        <v>18</v>
      </c>
      <c r="B1194" s="343" t="s">
        <v>18</v>
      </c>
      <c r="C1194" s="343" t="s">
        <v>200</v>
      </c>
      <c r="D1194" s="343" t="s">
        <v>3</v>
      </c>
      <c r="E1194" s="343">
        <v>280214</v>
      </c>
      <c r="F1194" s="343">
        <v>31</v>
      </c>
      <c r="G1194" s="343">
        <v>5.9</v>
      </c>
      <c r="H1194" s="343">
        <v>30</v>
      </c>
      <c r="I1194" s="343">
        <v>177</v>
      </c>
      <c r="L1194" s="343">
        <v>6</v>
      </c>
      <c r="M1194" s="355">
        <f t="shared" si="153"/>
        <v>1.0169491525423728</v>
      </c>
    </row>
    <row r="1195" spans="1:18" x14ac:dyDescent="0.3">
      <c r="A1195" s="343" t="s">
        <v>18</v>
      </c>
      <c r="B1195" s="343" t="s">
        <v>18</v>
      </c>
      <c r="C1195" s="343" t="s">
        <v>201</v>
      </c>
      <c r="D1195" s="343" t="s">
        <v>3</v>
      </c>
      <c r="E1195" s="343">
        <v>280214</v>
      </c>
      <c r="F1195" s="343">
        <v>31</v>
      </c>
      <c r="G1195" s="343">
        <v>5.95</v>
      </c>
      <c r="H1195" s="343">
        <v>89</v>
      </c>
      <c r="I1195" s="343">
        <v>529.55000000000007</v>
      </c>
      <c r="L1195" s="343">
        <v>5.95</v>
      </c>
      <c r="M1195" s="355">
        <f t="shared" si="153"/>
        <v>1</v>
      </c>
    </row>
    <row r="1196" spans="1:18" x14ac:dyDescent="0.3">
      <c r="A1196" s="343" t="s">
        <v>18</v>
      </c>
      <c r="B1196" s="343" t="s">
        <v>18</v>
      </c>
      <c r="C1196" s="343" t="s">
        <v>202</v>
      </c>
      <c r="D1196" s="343" t="s">
        <v>3</v>
      </c>
      <c r="E1196" s="343">
        <v>280214</v>
      </c>
      <c r="F1196" s="343">
        <v>31</v>
      </c>
      <c r="G1196" s="343">
        <v>5.8</v>
      </c>
      <c r="H1196" s="343">
        <v>60</v>
      </c>
      <c r="I1196" s="343">
        <v>348</v>
      </c>
      <c r="L1196" s="343">
        <v>5.8</v>
      </c>
      <c r="M1196" s="355">
        <f t="shared" si="153"/>
        <v>1</v>
      </c>
    </row>
    <row r="1197" spans="1:18" x14ac:dyDescent="0.3">
      <c r="A1197" s="343" t="s">
        <v>18</v>
      </c>
      <c r="B1197" s="343" t="s">
        <v>18</v>
      </c>
      <c r="C1197" s="343" t="s">
        <v>203</v>
      </c>
      <c r="D1197" s="343" t="s">
        <v>3</v>
      </c>
      <c r="E1197" s="343">
        <v>280214</v>
      </c>
      <c r="F1197" s="343">
        <v>31</v>
      </c>
      <c r="G1197" s="343">
        <v>6.75</v>
      </c>
      <c r="H1197" s="343">
        <v>72</v>
      </c>
      <c r="I1197" s="343">
        <v>486</v>
      </c>
      <c r="L1197" s="343">
        <v>6.75</v>
      </c>
      <c r="M1197" s="355">
        <f t="shared" si="153"/>
        <v>1</v>
      </c>
    </row>
    <row r="1198" spans="1:18" x14ac:dyDescent="0.3">
      <c r="A1198" s="343" t="s">
        <v>18</v>
      </c>
      <c r="B1198" s="343" t="s">
        <v>18</v>
      </c>
      <c r="C1198" s="343" t="s">
        <v>205</v>
      </c>
      <c r="D1198" s="343" t="s">
        <v>3</v>
      </c>
      <c r="E1198" s="343">
        <v>280214</v>
      </c>
      <c r="F1198" s="343">
        <v>31</v>
      </c>
      <c r="G1198" s="343">
        <v>6.1</v>
      </c>
      <c r="H1198" s="343">
        <v>265</v>
      </c>
      <c r="I1198" s="343">
        <v>1616.5</v>
      </c>
      <c r="L1198" s="343">
        <v>6.1</v>
      </c>
      <c r="M1198" s="355">
        <f t="shared" si="153"/>
        <v>1</v>
      </c>
    </row>
    <row r="1199" spans="1:18" x14ac:dyDescent="0.3">
      <c r="A1199" s="343" t="s">
        <v>18</v>
      </c>
      <c r="B1199" s="343" t="s">
        <v>18</v>
      </c>
      <c r="C1199" s="343" t="s">
        <v>206</v>
      </c>
      <c r="D1199" s="343" t="s">
        <v>3</v>
      </c>
      <c r="E1199" s="343">
        <v>280214</v>
      </c>
      <c r="F1199" s="343">
        <v>31</v>
      </c>
      <c r="G1199" s="343">
        <v>6.85</v>
      </c>
      <c r="H1199" s="343">
        <v>100</v>
      </c>
      <c r="I1199" s="343">
        <v>685</v>
      </c>
      <c r="L1199" s="343">
        <v>7.09</v>
      </c>
      <c r="M1199" s="355">
        <f t="shared" si="153"/>
        <v>1.0350364963503651</v>
      </c>
    </row>
    <row r="1200" spans="1:18" x14ac:dyDescent="0.3">
      <c r="A1200" s="343" t="s">
        <v>18</v>
      </c>
      <c r="B1200" s="343" t="s">
        <v>18</v>
      </c>
      <c r="C1200" s="343" t="s">
        <v>207</v>
      </c>
      <c r="D1200" s="343" t="s">
        <v>3</v>
      </c>
      <c r="E1200" s="343">
        <v>280214</v>
      </c>
      <c r="F1200" s="343">
        <v>31</v>
      </c>
      <c r="G1200" s="343">
        <v>5.38</v>
      </c>
      <c r="H1200" s="343">
        <v>351</v>
      </c>
      <c r="I1200" s="343">
        <v>1888.3799999999999</v>
      </c>
      <c r="L1200" s="343">
        <v>5.75</v>
      </c>
      <c r="M1200" s="355">
        <f t="shared" si="153"/>
        <v>1.0687732342007434</v>
      </c>
    </row>
    <row r="1201" spans="1:18" x14ac:dyDescent="0.3">
      <c r="A1201" s="343" t="s">
        <v>18</v>
      </c>
      <c r="B1201" s="343" t="s">
        <v>18</v>
      </c>
      <c r="C1201" s="343" t="s">
        <v>208</v>
      </c>
      <c r="D1201" s="343" t="s">
        <v>3</v>
      </c>
      <c r="E1201" s="343">
        <v>280214</v>
      </c>
      <c r="F1201" s="343">
        <v>31</v>
      </c>
      <c r="G1201" s="343">
        <v>6.2</v>
      </c>
      <c r="H1201" s="343">
        <v>300</v>
      </c>
      <c r="I1201" s="343">
        <v>1860</v>
      </c>
      <c r="L1201" s="343">
        <v>6.2</v>
      </c>
      <c r="M1201" s="355">
        <f t="shared" si="153"/>
        <v>1</v>
      </c>
    </row>
    <row r="1202" spans="1:18" x14ac:dyDescent="0.3">
      <c r="A1202" s="343" t="s">
        <v>18</v>
      </c>
      <c r="B1202" s="343" t="s">
        <v>18</v>
      </c>
      <c r="C1202" s="343" t="s">
        <v>216</v>
      </c>
      <c r="D1202" s="343" t="s">
        <v>3</v>
      </c>
      <c r="E1202" s="343">
        <v>280214</v>
      </c>
      <c r="F1202" s="343">
        <v>31</v>
      </c>
      <c r="G1202" s="343">
        <v>4.95</v>
      </c>
      <c r="H1202" s="343">
        <v>260</v>
      </c>
      <c r="I1202" s="343">
        <v>1287</v>
      </c>
      <c r="L1202" s="343">
        <v>4.95</v>
      </c>
      <c r="M1202" s="355">
        <f t="shared" si="153"/>
        <v>1</v>
      </c>
    </row>
    <row r="1203" spans="1:18" x14ac:dyDescent="0.3">
      <c r="A1203" s="343" t="s">
        <v>18</v>
      </c>
      <c r="B1203" s="343" t="s">
        <v>18</v>
      </c>
      <c r="C1203" s="343" t="s">
        <v>218</v>
      </c>
      <c r="D1203" s="343" t="s">
        <v>3</v>
      </c>
      <c r="E1203" s="343">
        <v>280214</v>
      </c>
      <c r="F1203" s="343">
        <v>31</v>
      </c>
      <c r="G1203" s="343">
        <v>5.95</v>
      </c>
      <c r="H1203" s="343">
        <v>123</v>
      </c>
      <c r="I1203" s="343">
        <v>731.85</v>
      </c>
      <c r="L1203" s="343">
        <v>5.95</v>
      </c>
      <c r="M1203" s="355">
        <f t="shared" si="153"/>
        <v>1</v>
      </c>
    </row>
    <row r="1204" spans="1:18" x14ac:dyDescent="0.3">
      <c r="A1204" s="343" t="s">
        <v>18</v>
      </c>
      <c r="B1204" s="343" t="s">
        <v>18</v>
      </c>
      <c r="C1204" s="343" t="s">
        <v>219</v>
      </c>
      <c r="D1204" s="343" t="s">
        <v>3</v>
      </c>
      <c r="E1204" s="343">
        <v>280214</v>
      </c>
      <c r="F1204" s="343">
        <v>31</v>
      </c>
      <c r="G1204" s="343">
        <v>6.75</v>
      </c>
      <c r="H1204" s="343">
        <v>65</v>
      </c>
      <c r="I1204" s="343">
        <v>438.75</v>
      </c>
      <c r="L1204" s="343">
        <v>7.09</v>
      </c>
      <c r="M1204" s="355">
        <f t="shared" si="153"/>
        <v>1.0503703703703704</v>
      </c>
    </row>
    <row r="1206" spans="1:18" x14ac:dyDescent="0.3">
      <c r="C1206" s="16" t="s">
        <v>159</v>
      </c>
      <c r="D1206" s="31"/>
      <c r="G1206" s="12">
        <v>8.7903642664072272</v>
      </c>
      <c r="H1206" s="12">
        <v>915</v>
      </c>
      <c r="I1206" s="12">
        <v>8043.1833037626129</v>
      </c>
      <c r="J1206" s="12">
        <v>18.338324102777573</v>
      </c>
      <c r="L1206" s="40">
        <v>10.099312041702023</v>
      </c>
      <c r="M1206" s="356">
        <f>GEOMEAN(M1207:M1212)</f>
        <v>1.1489071141564633</v>
      </c>
      <c r="N1206" s="356">
        <f>+M1206*I1206</f>
        <v>9240.8705181573514</v>
      </c>
      <c r="O1206" s="356">
        <f>+N1206/I1206*100</f>
        <v>114.89071141564634</v>
      </c>
      <c r="R1206" s="12">
        <v>114.89071141564631</v>
      </c>
    </row>
    <row r="1207" spans="1:18" x14ac:dyDescent="0.3">
      <c r="A1207" s="343" t="s">
        <v>18</v>
      </c>
      <c r="B1207" s="343" t="s">
        <v>18</v>
      </c>
      <c r="C1207" s="343" t="s">
        <v>198</v>
      </c>
      <c r="D1207" s="343" t="s">
        <v>3</v>
      </c>
      <c r="E1207" s="343">
        <v>280214</v>
      </c>
      <c r="F1207" s="343">
        <v>31</v>
      </c>
      <c r="G1207" s="343">
        <v>9.9700000000000006</v>
      </c>
      <c r="H1207" s="343">
        <v>15</v>
      </c>
      <c r="I1207" s="343">
        <v>149.55000000000001</v>
      </c>
      <c r="L1207" s="343">
        <v>10.73</v>
      </c>
      <c r="M1207" s="355">
        <f t="shared" ref="M1207:M1212" si="154">+L1207/G1207</f>
        <v>1.0762286860581745</v>
      </c>
    </row>
    <row r="1208" spans="1:18" x14ac:dyDescent="0.3">
      <c r="A1208" s="343" t="s">
        <v>18</v>
      </c>
      <c r="B1208" s="343" t="s">
        <v>18</v>
      </c>
      <c r="C1208" s="343" t="s">
        <v>201</v>
      </c>
      <c r="D1208" s="343" t="s">
        <v>3</v>
      </c>
      <c r="E1208" s="343">
        <v>280214</v>
      </c>
      <c r="F1208" s="343">
        <v>31</v>
      </c>
      <c r="G1208" s="343">
        <v>9</v>
      </c>
      <c r="H1208" s="343">
        <v>47</v>
      </c>
      <c r="I1208" s="343">
        <v>423</v>
      </c>
      <c r="L1208" s="343">
        <v>19</v>
      </c>
      <c r="M1208" s="355">
        <f t="shared" si="154"/>
        <v>2.1111111111111112</v>
      </c>
    </row>
    <row r="1209" spans="1:18" x14ac:dyDescent="0.3">
      <c r="A1209" s="343" t="s">
        <v>18</v>
      </c>
      <c r="B1209" s="343" t="s">
        <v>18</v>
      </c>
      <c r="C1209" s="343" t="s">
        <v>207</v>
      </c>
      <c r="D1209" s="343" t="s">
        <v>3</v>
      </c>
      <c r="E1209" s="343">
        <v>280214</v>
      </c>
      <c r="F1209" s="343">
        <v>31</v>
      </c>
      <c r="G1209" s="343">
        <v>10.6</v>
      </c>
      <c r="H1209" s="343">
        <v>239</v>
      </c>
      <c r="I1209" s="343">
        <v>2533.4</v>
      </c>
      <c r="L1209" s="343">
        <v>10.73</v>
      </c>
      <c r="M1209" s="355">
        <f t="shared" si="154"/>
        <v>1.0122641509433963</v>
      </c>
    </row>
    <row r="1210" spans="1:18" x14ac:dyDescent="0.3">
      <c r="A1210" s="343" t="s">
        <v>18</v>
      </c>
      <c r="B1210" s="343" t="s">
        <v>18</v>
      </c>
      <c r="C1210" s="343" t="s">
        <v>208</v>
      </c>
      <c r="D1210" s="343" t="s">
        <v>3</v>
      </c>
      <c r="E1210" s="343">
        <v>280214</v>
      </c>
      <c r="F1210" s="343">
        <v>31</v>
      </c>
      <c r="G1210" s="343">
        <v>5</v>
      </c>
      <c r="H1210" s="343">
        <v>300</v>
      </c>
      <c r="I1210" s="343">
        <v>1500</v>
      </c>
      <c r="L1210" s="343">
        <v>5</v>
      </c>
      <c r="M1210" s="355">
        <f t="shared" si="154"/>
        <v>1</v>
      </c>
    </row>
    <row r="1211" spans="1:18" x14ac:dyDescent="0.3">
      <c r="A1211" s="343" t="s">
        <v>18</v>
      </c>
      <c r="B1211" s="343" t="s">
        <v>18</v>
      </c>
      <c r="C1211" s="343" t="s">
        <v>215</v>
      </c>
      <c r="D1211" s="343" t="s">
        <v>3</v>
      </c>
      <c r="E1211" s="343">
        <v>280214</v>
      </c>
      <c r="F1211" s="343">
        <v>31</v>
      </c>
      <c r="G1211" s="343">
        <v>9.75</v>
      </c>
      <c r="H1211" s="343">
        <v>144</v>
      </c>
      <c r="I1211" s="343">
        <v>1404</v>
      </c>
      <c r="L1211" s="343">
        <v>9.75</v>
      </c>
      <c r="M1211" s="355">
        <f t="shared" si="154"/>
        <v>1</v>
      </c>
    </row>
    <row r="1212" spans="1:18" x14ac:dyDescent="0.3">
      <c r="A1212" s="343" t="s">
        <v>18</v>
      </c>
      <c r="B1212" s="343" t="s">
        <v>18</v>
      </c>
      <c r="C1212" s="343" t="s">
        <v>216</v>
      </c>
      <c r="D1212" s="343" t="s">
        <v>3</v>
      </c>
      <c r="E1212" s="343">
        <v>280214</v>
      </c>
      <c r="F1212" s="343">
        <v>31</v>
      </c>
      <c r="G1212" s="343">
        <v>9.9499999999999993</v>
      </c>
      <c r="H1212" s="343">
        <v>170</v>
      </c>
      <c r="I1212" s="343">
        <v>1691.4999999999998</v>
      </c>
      <c r="L1212" s="343">
        <v>9.9499999999999993</v>
      </c>
      <c r="M1212" s="355">
        <f t="shared" si="154"/>
        <v>1</v>
      </c>
    </row>
    <row r="1216" spans="1:18" x14ac:dyDescent="0.3">
      <c r="C1216" s="16" t="s">
        <v>160</v>
      </c>
      <c r="D1216" s="31"/>
      <c r="G1216" s="12">
        <v>6.6670544218908905</v>
      </c>
      <c r="H1216" s="12">
        <v>176</v>
      </c>
      <c r="I1216" s="12">
        <v>1173.4015782527968</v>
      </c>
      <c r="J1216" s="12">
        <v>2.6753360742934023</v>
      </c>
      <c r="L1216" s="40">
        <v>6.8915481476153975</v>
      </c>
      <c r="M1216" s="356">
        <f>GEOMEAN(M1217:M1219)</f>
        <v>1.0336721003787512</v>
      </c>
      <c r="N1216" s="356">
        <f>+M1216*I1216</f>
        <v>1212.9124739803101</v>
      </c>
      <c r="O1216" s="356">
        <f>+N1216/I1216*100</f>
        <v>103.36721003787513</v>
      </c>
      <c r="R1216" s="12">
        <v>103.36721003787513</v>
      </c>
    </row>
    <row r="1217" spans="1:18" x14ac:dyDescent="0.3">
      <c r="A1217" s="343" t="s">
        <v>18</v>
      </c>
      <c r="B1217" s="343" t="s">
        <v>18</v>
      </c>
      <c r="C1217" s="343" t="s">
        <v>206</v>
      </c>
      <c r="D1217" s="343" t="s">
        <v>3</v>
      </c>
      <c r="E1217" s="343">
        <v>280214</v>
      </c>
      <c r="F1217" s="343">
        <v>32</v>
      </c>
      <c r="G1217" s="343">
        <v>6.5</v>
      </c>
      <c r="H1217" s="343">
        <v>50</v>
      </c>
      <c r="I1217" s="343">
        <v>325</v>
      </c>
      <c r="L1217" s="343">
        <v>7.05</v>
      </c>
      <c r="M1217" s="355">
        <f t="shared" ref="M1217:M1219" si="155">+L1217/G1217</f>
        <v>1.0846153846153845</v>
      </c>
    </row>
    <row r="1218" spans="1:18" x14ac:dyDescent="0.3">
      <c r="A1218" s="343" t="s">
        <v>18</v>
      </c>
      <c r="B1218" s="343" t="s">
        <v>18</v>
      </c>
      <c r="C1218" s="343" t="s">
        <v>207</v>
      </c>
      <c r="D1218" s="343" t="s">
        <v>3</v>
      </c>
      <c r="E1218" s="343">
        <v>280214</v>
      </c>
      <c r="F1218" s="343">
        <v>32</v>
      </c>
      <c r="G1218" s="343">
        <v>6.56</v>
      </c>
      <c r="H1218" s="343">
        <v>65</v>
      </c>
      <c r="I1218" s="343">
        <v>426.4</v>
      </c>
      <c r="L1218" s="343">
        <v>6.68</v>
      </c>
      <c r="M1218" s="355">
        <f t="shared" si="155"/>
        <v>1.0182926829268293</v>
      </c>
    </row>
    <row r="1219" spans="1:18" x14ac:dyDescent="0.3">
      <c r="A1219" s="343" t="s">
        <v>18</v>
      </c>
      <c r="B1219" s="343" t="s">
        <v>18</v>
      </c>
      <c r="C1219" s="343" t="s">
        <v>216</v>
      </c>
      <c r="D1219" s="343" t="s">
        <v>3</v>
      </c>
      <c r="E1219" s="343">
        <v>280214</v>
      </c>
      <c r="F1219" s="343">
        <v>32</v>
      </c>
      <c r="G1219" s="343">
        <v>6.95</v>
      </c>
      <c r="H1219" s="343">
        <v>61</v>
      </c>
      <c r="I1219" s="343">
        <v>423.95</v>
      </c>
      <c r="L1219" s="343">
        <v>6.95</v>
      </c>
      <c r="M1219" s="355">
        <f t="shared" si="155"/>
        <v>1</v>
      </c>
    </row>
    <row r="1221" spans="1:18" x14ac:dyDescent="0.3">
      <c r="C1221" s="41" t="s">
        <v>38</v>
      </c>
      <c r="D1221" s="31"/>
      <c r="G1221" s="22">
        <v>11.896348468156701</v>
      </c>
      <c r="H1221" s="22">
        <v>2251</v>
      </c>
      <c r="I1221" s="22">
        <v>28177.21388042414</v>
      </c>
      <c r="J1221" s="22">
        <v>100</v>
      </c>
      <c r="K1221" s="44"/>
      <c r="L1221" s="22">
        <v>12.311772650818329</v>
      </c>
      <c r="M1221" s="356"/>
      <c r="N1221" s="356"/>
      <c r="O1221" s="356"/>
      <c r="P1221" s="44"/>
      <c r="Q1221" s="44"/>
      <c r="R1221" s="22">
        <v>103.80617003683852</v>
      </c>
    </row>
    <row r="1223" spans="1:18" x14ac:dyDescent="0.3">
      <c r="C1223" s="16" t="s">
        <v>60</v>
      </c>
      <c r="D1223" s="31"/>
      <c r="G1223" s="12">
        <v>11.510136828441128</v>
      </c>
      <c r="H1223" s="12">
        <v>1798</v>
      </c>
      <c r="I1223" s="12">
        <v>20695.226017537148</v>
      </c>
      <c r="J1223" s="12">
        <v>73.446672567989296</v>
      </c>
      <c r="L1223" s="40">
        <v>11.844841805136062</v>
      </c>
      <c r="M1223" s="356">
        <f>GEOMEAN(M1224:M1237)</f>
        <v>1.0290791483788349</v>
      </c>
      <c r="N1223" s="356">
        <f>+M1223*I1223</f>
        <v>21297.025565634634</v>
      </c>
      <c r="O1223" s="356">
        <f>+N1223/I1223*100</f>
        <v>102.90791483788348</v>
      </c>
      <c r="R1223" s="12">
        <v>102.90791483788351</v>
      </c>
    </row>
    <row r="1224" spans="1:18" x14ac:dyDescent="0.3">
      <c r="A1224" s="343" t="s">
        <v>18</v>
      </c>
      <c r="B1224" s="343" t="s">
        <v>18</v>
      </c>
      <c r="C1224" s="343" t="s">
        <v>214</v>
      </c>
      <c r="D1224" s="343" t="s">
        <v>3</v>
      </c>
      <c r="E1224" s="343">
        <v>280214</v>
      </c>
      <c r="F1224" s="343">
        <v>30</v>
      </c>
      <c r="G1224" s="343">
        <v>13</v>
      </c>
      <c r="H1224" s="343">
        <v>2</v>
      </c>
      <c r="I1224" s="343">
        <v>26</v>
      </c>
      <c r="L1224" s="343">
        <v>13.58</v>
      </c>
      <c r="M1224" s="355">
        <f t="shared" ref="M1224:M1237" si="156">+L1224/G1224</f>
        <v>1.0446153846153847</v>
      </c>
    </row>
    <row r="1225" spans="1:18" x14ac:dyDescent="0.3">
      <c r="A1225" s="343" t="s">
        <v>18</v>
      </c>
      <c r="B1225" s="343" t="s">
        <v>18</v>
      </c>
      <c r="C1225" s="343" t="s">
        <v>200</v>
      </c>
      <c r="D1225" s="343" t="s">
        <v>3</v>
      </c>
      <c r="E1225" s="343">
        <v>280214</v>
      </c>
      <c r="F1225" s="343">
        <v>30</v>
      </c>
      <c r="G1225" s="343">
        <v>11.4</v>
      </c>
      <c r="H1225" s="343">
        <v>20</v>
      </c>
      <c r="I1225" s="343">
        <v>228</v>
      </c>
      <c r="L1225" s="343">
        <v>11.4</v>
      </c>
      <c r="M1225" s="355">
        <f t="shared" si="156"/>
        <v>1</v>
      </c>
    </row>
    <row r="1226" spans="1:18" x14ac:dyDescent="0.3">
      <c r="A1226" s="343" t="s">
        <v>18</v>
      </c>
      <c r="B1226" s="343" t="s">
        <v>18</v>
      </c>
      <c r="C1226" s="343" t="s">
        <v>201</v>
      </c>
      <c r="D1226" s="343" t="s">
        <v>3</v>
      </c>
      <c r="E1226" s="343">
        <v>280214</v>
      </c>
      <c r="F1226" s="343">
        <v>30</v>
      </c>
      <c r="G1226" s="343">
        <v>4.8</v>
      </c>
      <c r="H1226" s="343">
        <v>1200</v>
      </c>
      <c r="I1226" s="343">
        <v>5760</v>
      </c>
      <c r="L1226" s="343">
        <v>5.2</v>
      </c>
      <c r="M1226" s="355">
        <f t="shared" si="156"/>
        <v>1.0833333333333335</v>
      </c>
    </row>
    <row r="1227" spans="1:18" x14ac:dyDescent="0.3">
      <c r="A1227" s="343" t="s">
        <v>18</v>
      </c>
      <c r="B1227" s="343" t="s">
        <v>18</v>
      </c>
      <c r="C1227" s="343" t="s">
        <v>202</v>
      </c>
      <c r="D1227" s="343" t="s">
        <v>3</v>
      </c>
      <c r="E1227" s="343">
        <v>280214</v>
      </c>
      <c r="F1227" s="343">
        <v>30</v>
      </c>
      <c r="G1227" s="343">
        <v>11.8</v>
      </c>
      <c r="H1227" s="343">
        <v>120</v>
      </c>
      <c r="I1227" s="343">
        <v>1416</v>
      </c>
      <c r="L1227" s="343">
        <v>11.8</v>
      </c>
      <c r="M1227" s="355">
        <f t="shared" si="156"/>
        <v>1</v>
      </c>
    </row>
    <row r="1228" spans="1:18" x14ac:dyDescent="0.3">
      <c r="A1228" s="343" t="s">
        <v>18</v>
      </c>
      <c r="B1228" s="343" t="s">
        <v>18</v>
      </c>
      <c r="C1228" s="343" t="s">
        <v>205</v>
      </c>
      <c r="D1228" s="343" t="s">
        <v>3</v>
      </c>
      <c r="E1228" s="343">
        <v>280214</v>
      </c>
      <c r="F1228" s="343">
        <v>30</v>
      </c>
      <c r="G1228" s="343">
        <v>11</v>
      </c>
      <c r="H1228" s="343">
        <v>29</v>
      </c>
      <c r="I1228" s="343">
        <v>319</v>
      </c>
      <c r="L1228" s="343">
        <v>11.25</v>
      </c>
      <c r="M1228" s="355">
        <f t="shared" si="156"/>
        <v>1.0227272727272727</v>
      </c>
    </row>
    <row r="1229" spans="1:18" x14ac:dyDescent="0.3">
      <c r="A1229" s="343" t="s">
        <v>18</v>
      </c>
      <c r="B1229" s="343" t="s">
        <v>18</v>
      </c>
      <c r="C1229" s="343" t="s">
        <v>206</v>
      </c>
      <c r="D1229" s="343" t="s">
        <v>3</v>
      </c>
      <c r="E1229" s="343">
        <v>280214</v>
      </c>
      <c r="F1229" s="343">
        <v>30</v>
      </c>
      <c r="G1229" s="343">
        <v>12.5</v>
      </c>
      <c r="H1229" s="343">
        <v>50</v>
      </c>
      <c r="I1229" s="343">
        <v>625</v>
      </c>
      <c r="L1229" s="343">
        <v>13.25</v>
      </c>
      <c r="M1229" s="355">
        <f t="shared" si="156"/>
        <v>1.06</v>
      </c>
    </row>
    <row r="1230" spans="1:18" x14ac:dyDescent="0.3">
      <c r="A1230" s="343" t="s">
        <v>18</v>
      </c>
      <c r="B1230" s="343" t="s">
        <v>18</v>
      </c>
      <c r="C1230" s="343" t="s">
        <v>207</v>
      </c>
      <c r="D1230" s="343" t="s">
        <v>3</v>
      </c>
      <c r="E1230" s="343">
        <v>280214</v>
      </c>
      <c r="F1230" s="343">
        <v>30</v>
      </c>
      <c r="G1230" s="343">
        <v>12.91</v>
      </c>
      <c r="H1230" s="343">
        <v>126</v>
      </c>
      <c r="I1230" s="343">
        <v>1626.66</v>
      </c>
      <c r="L1230" s="343">
        <v>12.65</v>
      </c>
      <c r="M1230" s="355">
        <f t="shared" si="156"/>
        <v>0.97986057319907049</v>
      </c>
    </row>
    <row r="1231" spans="1:18" x14ac:dyDescent="0.3">
      <c r="A1231" s="343" t="s">
        <v>18</v>
      </c>
      <c r="B1231" s="343" t="s">
        <v>18</v>
      </c>
      <c r="C1231" s="343" t="s">
        <v>208</v>
      </c>
      <c r="D1231" s="343" t="s">
        <v>3</v>
      </c>
      <c r="E1231" s="343">
        <v>280214</v>
      </c>
      <c r="F1231" s="343">
        <v>30</v>
      </c>
      <c r="G1231" s="343">
        <v>12.95</v>
      </c>
      <c r="H1231" s="343">
        <v>100</v>
      </c>
      <c r="I1231" s="343">
        <v>1295</v>
      </c>
      <c r="L1231" s="343">
        <v>12.95</v>
      </c>
      <c r="M1231" s="355">
        <f t="shared" si="156"/>
        <v>1</v>
      </c>
    </row>
    <row r="1232" spans="1:18" x14ac:dyDescent="0.3">
      <c r="A1232" s="343" t="s">
        <v>18</v>
      </c>
      <c r="B1232" s="343" t="s">
        <v>18</v>
      </c>
      <c r="C1232" s="343" t="s">
        <v>216</v>
      </c>
      <c r="D1232" s="343" t="s">
        <v>3</v>
      </c>
      <c r="E1232" s="343">
        <v>280214</v>
      </c>
      <c r="F1232" s="343">
        <v>30</v>
      </c>
      <c r="G1232" s="343">
        <v>9.9499999999999993</v>
      </c>
      <c r="H1232" s="343">
        <v>1</v>
      </c>
      <c r="I1232" s="343">
        <v>9.9499999999999993</v>
      </c>
      <c r="L1232" s="343">
        <v>9.9499999999999993</v>
      </c>
      <c r="M1232" s="355">
        <f t="shared" si="156"/>
        <v>1</v>
      </c>
    </row>
    <row r="1233" spans="1:18" x14ac:dyDescent="0.3">
      <c r="A1233" s="343" t="s">
        <v>18</v>
      </c>
      <c r="B1233" s="343" t="s">
        <v>18</v>
      </c>
      <c r="C1233" s="343" t="s">
        <v>210</v>
      </c>
      <c r="D1233" s="343" t="s">
        <v>3</v>
      </c>
      <c r="E1233" s="343">
        <v>280214</v>
      </c>
      <c r="F1233" s="343">
        <v>30</v>
      </c>
      <c r="G1233" s="343">
        <v>14.75</v>
      </c>
      <c r="H1233" s="343">
        <v>60</v>
      </c>
      <c r="I1233" s="343">
        <v>885</v>
      </c>
      <c r="L1233" s="343">
        <v>14.75</v>
      </c>
      <c r="M1233" s="355">
        <f t="shared" si="156"/>
        <v>1</v>
      </c>
    </row>
    <row r="1234" spans="1:18" x14ac:dyDescent="0.3">
      <c r="A1234" s="343" t="s">
        <v>18</v>
      </c>
      <c r="B1234" s="343" t="s">
        <v>18</v>
      </c>
      <c r="C1234" s="343" t="s">
        <v>211</v>
      </c>
      <c r="D1234" s="343" t="s">
        <v>3</v>
      </c>
      <c r="E1234" s="343">
        <v>280214</v>
      </c>
      <c r="F1234" s="343">
        <v>30</v>
      </c>
      <c r="G1234" s="343">
        <v>12</v>
      </c>
      <c r="H1234" s="343">
        <v>36</v>
      </c>
      <c r="I1234" s="343">
        <v>432</v>
      </c>
      <c r="L1234" s="343">
        <v>12</v>
      </c>
      <c r="M1234" s="355">
        <f t="shared" si="156"/>
        <v>1</v>
      </c>
    </row>
    <row r="1235" spans="1:18" x14ac:dyDescent="0.3">
      <c r="A1235" s="343" t="s">
        <v>18</v>
      </c>
      <c r="B1235" s="343" t="s">
        <v>18</v>
      </c>
      <c r="C1235" s="343" t="s">
        <v>218</v>
      </c>
      <c r="D1235" s="343" t="s">
        <v>3</v>
      </c>
      <c r="E1235" s="343">
        <v>280214</v>
      </c>
      <c r="F1235" s="343">
        <v>30</v>
      </c>
      <c r="G1235" s="343">
        <v>11.5</v>
      </c>
      <c r="H1235" s="343">
        <v>20</v>
      </c>
      <c r="I1235" s="343">
        <v>230</v>
      </c>
      <c r="L1235" s="343">
        <v>15</v>
      </c>
      <c r="M1235" s="355">
        <f t="shared" si="156"/>
        <v>1.3043478260869565</v>
      </c>
    </row>
    <row r="1236" spans="1:18" x14ac:dyDescent="0.3">
      <c r="A1236" s="343" t="s">
        <v>18</v>
      </c>
      <c r="B1236" s="343" t="s">
        <v>18</v>
      </c>
      <c r="C1236" s="343" t="s">
        <v>219</v>
      </c>
      <c r="D1236" s="343" t="s">
        <v>3</v>
      </c>
      <c r="E1236" s="343">
        <v>280214</v>
      </c>
      <c r="F1236" s="343">
        <v>30</v>
      </c>
      <c r="G1236" s="343">
        <v>15</v>
      </c>
      <c r="H1236" s="343">
        <v>10</v>
      </c>
      <c r="I1236" s="343">
        <v>150</v>
      </c>
      <c r="L1236" s="343">
        <v>14.29</v>
      </c>
      <c r="M1236" s="355">
        <f t="shared" si="156"/>
        <v>0.95266666666666666</v>
      </c>
    </row>
    <row r="1237" spans="1:18" x14ac:dyDescent="0.3">
      <c r="A1237" s="343" t="s">
        <v>18</v>
      </c>
      <c r="B1237" s="343" t="s">
        <v>18</v>
      </c>
      <c r="C1237" s="343" t="s">
        <v>212</v>
      </c>
      <c r="D1237" s="343" t="s">
        <v>3</v>
      </c>
      <c r="E1237" s="343">
        <v>280214</v>
      </c>
      <c r="F1237" s="343">
        <v>30</v>
      </c>
      <c r="G1237" s="343">
        <v>12.22</v>
      </c>
      <c r="H1237" s="343">
        <v>24</v>
      </c>
      <c r="I1237" s="343">
        <v>293.28000000000003</v>
      </c>
      <c r="L1237" s="343">
        <v>12.22</v>
      </c>
      <c r="M1237" s="355">
        <f t="shared" si="156"/>
        <v>1</v>
      </c>
    </row>
    <row r="1239" spans="1:18" x14ac:dyDescent="0.3">
      <c r="C1239" s="16" t="s">
        <v>161</v>
      </c>
      <c r="D1239" s="31"/>
      <c r="G1239" s="12">
        <v>20.600532189481562</v>
      </c>
      <c r="H1239" s="12">
        <v>353</v>
      </c>
      <c r="I1239" s="12">
        <v>7271.9878628869919</v>
      </c>
      <c r="J1239" s="12">
        <v>25.80804437850805</v>
      </c>
      <c r="L1239" s="40">
        <v>21.933883815076783</v>
      </c>
      <c r="M1239" s="356">
        <f>GEOMEAN(M1240:M1243)</f>
        <v>1.0647241349558929</v>
      </c>
      <c r="N1239" s="356">
        <f>+M1239*I1239</f>
        <v>7742.660986722105</v>
      </c>
      <c r="O1239" s="356">
        <f>+N1239/I1239*100</f>
        <v>106.47241349558929</v>
      </c>
      <c r="R1239" s="12">
        <v>106.47241349558929</v>
      </c>
    </row>
    <row r="1240" spans="1:18" x14ac:dyDescent="0.3">
      <c r="A1240" s="343" t="s">
        <v>18</v>
      </c>
      <c r="B1240" s="343" t="s">
        <v>18</v>
      </c>
      <c r="C1240" s="343" t="s">
        <v>207</v>
      </c>
      <c r="D1240" s="343" t="s">
        <v>3</v>
      </c>
      <c r="E1240" s="343">
        <v>280214</v>
      </c>
      <c r="F1240" s="343">
        <v>54</v>
      </c>
      <c r="G1240" s="343">
        <v>17.55</v>
      </c>
      <c r="H1240" s="343">
        <v>89</v>
      </c>
      <c r="I1240" s="343">
        <v>1561.95</v>
      </c>
      <c r="L1240" s="343">
        <v>20.58</v>
      </c>
      <c r="M1240" s="355">
        <f t="shared" ref="M1240:M1243" si="157">+L1240/G1240</f>
        <v>1.1726495726495725</v>
      </c>
    </row>
    <row r="1241" spans="1:18" x14ac:dyDescent="0.3">
      <c r="A1241" s="343" t="s">
        <v>18</v>
      </c>
      <c r="B1241" s="343" t="s">
        <v>18</v>
      </c>
      <c r="C1241" s="343" t="s">
        <v>215</v>
      </c>
      <c r="D1241" s="343" t="s">
        <v>3</v>
      </c>
      <c r="E1241" s="343">
        <v>280214</v>
      </c>
      <c r="F1241" s="343">
        <v>54</v>
      </c>
      <c r="G1241" s="343">
        <v>26.25</v>
      </c>
      <c r="H1241" s="343">
        <v>180</v>
      </c>
      <c r="I1241" s="343">
        <v>4725</v>
      </c>
      <c r="L1241" s="343">
        <v>26.25</v>
      </c>
      <c r="M1241" s="355">
        <f t="shared" si="157"/>
        <v>1</v>
      </c>
    </row>
    <row r="1242" spans="1:18" x14ac:dyDescent="0.3">
      <c r="A1242" s="343" t="s">
        <v>18</v>
      </c>
      <c r="B1242" s="343" t="s">
        <v>18</v>
      </c>
      <c r="C1242" s="343" t="s">
        <v>212</v>
      </c>
      <c r="D1242" s="343" t="s">
        <v>3</v>
      </c>
      <c r="E1242" s="343">
        <v>280214</v>
      </c>
      <c r="F1242" s="343">
        <v>54</v>
      </c>
      <c r="G1242" s="343">
        <v>20.85</v>
      </c>
      <c r="H1242" s="343">
        <v>36</v>
      </c>
      <c r="I1242" s="343">
        <v>750.6</v>
      </c>
      <c r="L1242" s="343">
        <v>22.85</v>
      </c>
      <c r="M1242" s="355">
        <f t="shared" si="157"/>
        <v>1.0959232613908874</v>
      </c>
    </row>
    <row r="1243" spans="1:18" x14ac:dyDescent="0.3">
      <c r="A1243" s="343" t="s">
        <v>18</v>
      </c>
      <c r="B1243" s="343" t="s">
        <v>18</v>
      </c>
      <c r="C1243" s="343" t="s">
        <v>213</v>
      </c>
      <c r="D1243" s="343" t="s">
        <v>3</v>
      </c>
      <c r="E1243" s="343">
        <v>280214</v>
      </c>
      <c r="F1243" s="343">
        <v>54</v>
      </c>
      <c r="G1243" s="343">
        <v>18.75</v>
      </c>
      <c r="H1243" s="343">
        <v>48</v>
      </c>
      <c r="I1243" s="343">
        <v>900</v>
      </c>
      <c r="L1243" s="343">
        <v>18.75</v>
      </c>
      <c r="M1243" s="355">
        <f t="shared" si="157"/>
        <v>1</v>
      </c>
    </row>
    <row r="1245" spans="1:18" x14ac:dyDescent="0.3">
      <c r="C1245" s="16" t="s">
        <v>162</v>
      </c>
      <c r="D1245" s="31"/>
      <c r="G1245" s="12">
        <v>2.1</v>
      </c>
      <c r="H1245" s="12">
        <v>100</v>
      </c>
      <c r="I1245" s="12">
        <v>210</v>
      </c>
      <c r="J1245" s="12">
        <v>0.74528305350265867</v>
      </c>
      <c r="L1245" s="40">
        <v>2.1</v>
      </c>
      <c r="M1245" s="356">
        <f>GEOMEAN(M1246)</f>
        <v>1</v>
      </c>
      <c r="N1245" s="356">
        <f>+M1245*I1245</f>
        <v>210</v>
      </c>
      <c r="O1245" s="356">
        <f>+N1245/I1245*100</f>
        <v>100</v>
      </c>
      <c r="R1245" s="12">
        <v>100</v>
      </c>
    </row>
    <row r="1246" spans="1:18" x14ac:dyDescent="0.3">
      <c r="A1246" s="343" t="s">
        <v>18</v>
      </c>
      <c r="B1246" s="343" t="s">
        <v>18</v>
      </c>
      <c r="C1246" s="343" t="s">
        <v>208</v>
      </c>
      <c r="D1246" s="343" t="s">
        <v>3</v>
      </c>
      <c r="E1246" s="343">
        <v>280214</v>
      </c>
      <c r="F1246" s="343">
        <v>21</v>
      </c>
      <c r="G1246" s="343">
        <v>2.1</v>
      </c>
      <c r="H1246" s="343">
        <v>100</v>
      </c>
      <c r="I1246" s="343">
        <v>210</v>
      </c>
      <c r="L1246" s="343">
        <v>2.1</v>
      </c>
      <c r="M1246" s="355">
        <f t="shared" ref="M1246" si="158">+L1246/G1246</f>
        <v>1</v>
      </c>
    </row>
    <row r="1248" spans="1:18" x14ac:dyDescent="0.3">
      <c r="C1248" s="41" t="s">
        <v>163</v>
      </c>
      <c r="D1248" s="31"/>
      <c r="G1248" s="22">
        <v>4.7656490695405394</v>
      </c>
      <c r="H1248" s="22">
        <v>1487</v>
      </c>
      <c r="I1248" s="22">
        <v>6098.9704243118358</v>
      </c>
      <c r="J1248" s="22">
        <v>100</v>
      </c>
      <c r="K1248" s="44"/>
      <c r="L1248" s="22">
        <v>5.0892832418773324</v>
      </c>
      <c r="M1248" s="356"/>
      <c r="N1248" s="356"/>
      <c r="O1248" s="356"/>
      <c r="P1248" s="44"/>
      <c r="Q1248" s="44"/>
      <c r="R1248" s="22">
        <v>105.64661090342337</v>
      </c>
    </row>
    <row r="1250" spans="1:18" x14ac:dyDescent="0.3">
      <c r="C1250" s="16" t="s">
        <v>164</v>
      </c>
      <c r="D1250" s="31"/>
      <c r="G1250" s="12">
        <v>9.25</v>
      </c>
      <c r="H1250" s="12">
        <v>13</v>
      </c>
      <c r="I1250" s="12">
        <v>120.25</v>
      </c>
      <c r="J1250" s="12">
        <v>1.9716442552444111</v>
      </c>
      <c r="L1250" s="40">
        <v>9.75</v>
      </c>
      <c r="M1250" s="356">
        <f>GEOMEAN(M1251)</f>
        <v>1.0540540540540539</v>
      </c>
      <c r="N1250" s="356">
        <f>+M1250*I1250</f>
        <v>126.74999999999999</v>
      </c>
      <c r="O1250" s="356">
        <f>+N1250/I1250*100</f>
        <v>105.40540540540539</v>
      </c>
      <c r="R1250" s="12">
        <v>105.40540540540539</v>
      </c>
    </row>
    <row r="1251" spans="1:18" x14ac:dyDescent="0.3">
      <c r="A1251" s="343" t="s">
        <v>18</v>
      </c>
      <c r="B1251" s="343" t="s">
        <v>18</v>
      </c>
      <c r="C1251" s="343" t="s">
        <v>219</v>
      </c>
      <c r="D1251" s="343" t="s">
        <v>3</v>
      </c>
      <c r="E1251" s="343">
        <v>280212</v>
      </c>
      <c r="F1251" s="343">
        <v>4</v>
      </c>
      <c r="G1251" s="343">
        <v>9.25</v>
      </c>
      <c r="H1251" s="343">
        <v>13</v>
      </c>
      <c r="I1251" s="343">
        <v>120.25</v>
      </c>
      <c r="L1251" s="343">
        <v>9.75</v>
      </c>
      <c r="M1251" s="355">
        <f t="shared" ref="M1251" si="159">+L1251/G1251</f>
        <v>1.0540540540540539</v>
      </c>
    </row>
    <row r="1253" spans="1:18" x14ac:dyDescent="0.3">
      <c r="C1253" s="16" t="s">
        <v>165</v>
      </c>
      <c r="D1253" s="31"/>
      <c r="G1253" s="12">
        <v>4.056119690849278</v>
      </c>
      <c r="H1253" s="12">
        <v>1474</v>
      </c>
      <c r="I1253" s="12">
        <v>5978.7204243118358</v>
      </c>
      <c r="J1253" s="12">
        <v>98.028355744755586</v>
      </c>
      <c r="L1253" s="40">
        <v>4.2853497647812722</v>
      </c>
      <c r="M1253" s="356">
        <f>GEOMEAN(M1254:M1262)</f>
        <v>1.056514622694479</v>
      </c>
      <c r="N1253" s="356">
        <f>+M1253*I1253</f>
        <v>6316.6055532875953</v>
      </c>
      <c r="O1253" s="356">
        <f>+N1253/I1253*100</f>
        <v>105.6514622694479</v>
      </c>
      <c r="R1253" s="12">
        <v>105.6514622694479</v>
      </c>
    </row>
    <row r="1254" spans="1:18" x14ac:dyDescent="0.3">
      <c r="A1254" s="343" t="s">
        <v>18</v>
      </c>
      <c r="B1254" s="343" t="s">
        <v>18</v>
      </c>
      <c r="C1254" s="343" t="s">
        <v>205</v>
      </c>
      <c r="D1254" s="343" t="s">
        <v>3</v>
      </c>
      <c r="E1254" s="343">
        <v>280212</v>
      </c>
      <c r="F1254" s="343">
        <v>4</v>
      </c>
      <c r="G1254" s="343">
        <v>7.5</v>
      </c>
      <c r="H1254" s="343">
        <v>13</v>
      </c>
      <c r="I1254" s="343">
        <v>97.5</v>
      </c>
      <c r="L1254" s="343">
        <v>7.75</v>
      </c>
      <c r="M1254" s="355">
        <f t="shared" ref="M1254:M1262" si="160">+L1254/G1254</f>
        <v>1.0333333333333334</v>
      </c>
    </row>
    <row r="1255" spans="1:18" x14ac:dyDescent="0.3">
      <c r="A1255" s="343" t="s">
        <v>18</v>
      </c>
      <c r="B1255" s="343" t="s">
        <v>18</v>
      </c>
      <c r="C1255" s="343" t="s">
        <v>206</v>
      </c>
      <c r="D1255" s="343" t="s">
        <v>3</v>
      </c>
      <c r="E1255" s="343">
        <v>280212</v>
      </c>
      <c r="F1255" s="343">
        <v>4</v>
      </c>
      <c r="G1255" s="343">
        <v>2.75</v>
      </c>
      <c r="H1255" s="343">
        <v>150</v>
      </c>
      <c r="I1255" s="343">
        <v>412.5</v>
      </c>
      <c r="L1255" s="343">
        <v>3.65</v>
      </c>
      <c r="M1255" s="355">
        <f t="shared" si="160"/>
        <v>1.3272727272727272</v>
      </c>
    </row>
    <row r="1256" spans="1:18" x14ac:dyDescent="0.3">
      <c r="A1256" s="343" t="s">
        <v>18</v>
      </c>
      <c r="B1256" s="343" t="s">
        <v>18</v>
      </c>
      <c r="C1256" s="343" t="s">
        <v>207</v>
      </c>
      <c r="D1256" s="343" t="s">
        <v>3</v>
      </c>
      <c r="E1256" s="343">
        <v>280212</v>
      </c>
      <c r="F1256" s="343">
        <v>4</v>
      </c>
      <c r="G1256" s="343">
        <v>7.31</v>
      </c>
      <c r="H1256" s="343">
        <v>441</v>
      </c>
      <c r="I1256" s="343">
        <v>3223.71</v>
      </c>
      <c r="L1256" s="343">
        <v>7.5</v>
      </c>
      <c r="M1256" s="355">
        <f t="shared" si="160"/>
        <v>1.0259917920656636</v>
      </c>
    </row>
    <row r="1257" spans="1:18" x14ac:dyDescent="0.3">
      <c r="A1257" s="343" t="s">
        <v>18</v>
      </c>
      <c r="B1257" s="343" t="s">
        <v>18</v>
      </c>
      <c r="C1257" s="343" t="s">
        <v>208</v>
      </c>
      <c r="D1257" s="343" t="s">
        <v>3</v>
      </c>
      <c r="E1257" s="343">
        <v>280212</v>
      </c>
      <c r="F1257" s="343">
        <v>4</v>
      </c>
      <c r="G1257" s="343">
        <v>2.8</v>
      </c>
      <c r="H1257" s="343">
        <v>300</v>
      </c>
      <c r="I1257" s="343">
        <v>840</v>
      </c>
      <c r="L1257" s="343">
        <v>2.8</v>
      </c>
      <c r="M1257" s="355">
        <f t="shared" si="160"/>
        <v>1</v>
      </c>
    </row>
    <row r="1258" spans="1:18" x14ac:dyDescent="0.3">
      <c r="A1258" s="343" t="s">
        <v>18</v>
      </c>
      <c r="B1258" s="343" t="s">
        <v>18</v>
      </c>
      <c r="C1258" s="343" t="s">
        <v>215</v>
      </c>
      <c r="D1258" s="343" t="s">
        <v>3</v>
      </c>
      <c r="E1258" s="343">
        <v>280212</v>
      </c>
      <c r="F1258" s="343">
        <v>4</v>
      </c>
      <c r="G1258" s="343">
        <v>3</v>
      </c>
      <c r="H1258" s="343">
        <v>60</v>
      </c>
      <c r="I1258" s="343">
        <v>180</v>
      </c>
      <c r="L1258" s="343">
        <v>3</v>
      </c>
      <c r="M1258" s="355">
        <f t="shared" si="160"/>
        <v>1</v>
      </c>
    </row>
    <row r="1259" spans="1:18" x14ac:dyDescent="0.3">
      <c r="A1259" s="343" t="s">
        <v>18</v>
      </c>
      <c r="B1259" s="343" t="s">
        <v>18</v>
      </c>
      <c r="C1259" s="343" t="s">
        <v>216</v>
      </c>
      <c r="D1259" s="343" t="s">
        <v>3</v>
      </c>
      <c r="E1259" s="343">
        <v>280212</v>
      </c>
      <c r="F1259" s="343">
        <v>4</v>
      </c>
      <c r="G1259" s="343">
        <v>2.95</v>
      </c>
      <c r="H1259" s="343">
        <v>300</v>
      </c>
      <c r="I1259" s="343">
        <v>885</v>
      </c>
      <c r="L1259" s="343">
        <v>3.25</v>
      </c>
      <c r="M1259" s="355">
        <f t="shared" si="160"/>
        <v>1.1016949152542372</v>
      </c>
    </row>
    <row r="1260" spans="1:18" x14ac:dyDescent="0.3">
      <c r="A1260" s="343" t="s">
        <v>18</v>
      </c>
      <c r="B1260" s="343" t="s">
        <v>18</v>
      </c>
      <c r="C1260" s="343" t="s">
        <v>210</v>
      </c>
      <c r="D1260" s="343" t="s">
        <v>3</v>
      </c>
      <c r="E1260" s="343">
        <v>280212</v>
      </c>
      <c r="F1260" s="343">
        <v>4</v>
      </c>
      <c r="G1260" s="343">
        <v>2.9</v>
      </c>
      <c r="H1260" s="343">
        <v>120</v>
      </c>
      <c r="I1260" s="343">
        <v>348</v>
      </c>
      <c r="L1260" s="343">
        <v>2.9</v>
      </c>
      <c r="M1260" s="355">
        <f t="shared" si="160"/>
        <v>1</v>
      </c>
    </row>
    <row r="1261" spans="1:18" x14ac:dyDescent="0.3">
      <c r="A1261" s="343" t="s">
        <v>18</v>
      </c>
      <c r="B1261" s="343" t="s">
        <v>18</v>
      </c>
      <c r="C1261" s="343" t="s">
        <v>218</v>
      </c>
      <c r="D1261" s="343" t="s">
        <v>3</v>
      </c>
      <c r="E1261" s="343">
        <v>280212</v>
      </c>
      <c r="F1261" s="343">
        <v>4</v>
      </c>
      <c r="G1261" s="343">
        <v>7.95</v>
      </c>
      <c r="H1261" s="343">
        <v>47</v>
      </c>
      <c r="I1261" s="343">
        <v>373.65000000000003</v>
      </c>
      <c r="L1261" s="343">
        <v>7.95</v>
      </c>
      <c r="M1261" s="355">
        <f t="shared" si="160"/>
        <v>1</v>
      </c>
    </row>
    <row r="1262" spans="1:18" x14ac:dyDescent="0.3">
      <c r="A1262" s="343" t="s">
        <v>18</v>
      </c>
      <c r="B1262" s="343" t="s">
        <v>18</v>
      </c>
      <c r="C1262" s="343" t="s">
        <v>219</v>
      </c>
      <c r="D1262" s="343" t="s">
        <v>3</v>
      </c>
      <c r="E1262" s="343">
        <v>280212</v>
      </c>
      <c r="F1262" s="343">
        <v>4</v>
      </c>
      <c r="G1262" s="343">
        <v>3.45</v>
      </c>
      <c r="H1262" s="343">
        <v>43</v>
      </c>
      <c r="I1262" s="343">
        <v>148.35</v>
      </c>
      <c r="L1262" s="343">
        <v>3.65</v>
      </c>
      <c r="M1262" s="355">
        <f t="shared" si="160"/>
        <v>1.0579710144927534</v>
      </c>
    </row>
    <row r="1265" spans="1:18" x14ac:dyDescent="0.3">
      <c r="C1265" s="346" t="s">
        <v>39</v>
      </c>
    </row>
    <row r="1268" spans="1:18" x14ac:dyDescent="0.3">
      <c r="C1268" s="41" t="s">
        <v>39</v>
      </c>
      <c r="D1268" s="31"/>
      <c r="G1268" s="22">
        <v>14.986997085091788</v>
      </c>
      <c r="H1268" s="22">
        <v>27387</v>
      </c>
      <c r="I1268" s="22">
        <v>450817.34978425864</v>
      </c>
      <c r="J1268" s="22">
        <v>100</v>
      </c>
      <c r="K1268" s="44"/>
      <c r="L1268" s="22">
        <v>15.491791814985584</v>
      </c>
      <c r="M1268" s="356"/>
      <c r="N1268" s="356"/>
      <c r="O1268" s="356"/>
      <c r="P1268" s="44"/>
      <c r="Q1268" s="44"/>
      <c r="R1268" s="22">
        <v>103.84486207518812</v>
      </c>
    </row>
    <row r="1270" spans="1:18" x14ac:dyDescent="0.3">
      <c r="C1270" s="16" t="s">
        <v>61</v>
      </c>
      <c r="D1270" s="31"/>
      <c r="G1270" s="12">
        <v>17.358733351588906</v>
      </c>
      <c r="H1270" s="12">
        <v>8702</v>
      </c>
      <c r="I1270" s="12">
        <v>151055.69762552666</v>
      </c>
      <c r="J1270" s="12">
        <v>33.507072808492239</v>
      </c>
      <c r="L1270" s="40">
        <v>18.088147963586099</v>
      </c>
      <c r="M1270" s="356">
        <f>GEOMEAN(M1271:M1286)</f>
        <v>1.0420200366710757</v>
      </c>
      <c r="N1270" s="356">
        <f>+M1270*I1270</f>
        <v>157403.0635791262</v>
      </c>
      <c r="O1270" s="356">
        <f>+N1270/I1270*100</f>
        <v>104.20200366710756</v>
      </c>
      <c r="R1270" s="12">
        <v>104.20200366710759</v>
      </c>
    </row>
    <row r="1271" spans="1:18" x14ac:dyDescent="0.3">
      <c r="A1271" s="343" t="s">
        <v>18</v>
      </c>
      <c r="B1271" s="343" t="s">
        <v>18</v>
      </c>
      <c r="C1271" s="343" t="s">
        <v>194</v>
      </c>
      <c r="D1271" s="343" t="s">
        <v>3</v>
      </c>
      <c r="E1271" s="343">
        <v>280211</v>
      </c>
      <c r="F1271" s="343">
        <v>45</v>
      </c>
      <c r="G1271" s="343">
        <v>16.5</v>
      </c>
      <c r="H1271" s="343">
        <v>60</v>
      </c>
      <c r="I1271" s="343">
        <v>990</v>
      </c>
      <c r="L1271" s="343">
        <v>16.5</v>
      </c>
      <c r="M1271" s="355">
        <f t="shared" ref="M1271:M1286" si="161">+L1271/G1271</f>
        <v>1</v>
      </c>
    </row>
    <row r="1272" spans="1:18" x14ac:dyDescent="0.3">
      <c r="A1272" s="343" t="s">
        <v>18</v>
      </c>
      <c r="B1272" s="343" t="s">
        <v>18</v>
      </c>
      <c r="C1272" s="343" t="s">
        <v>195</v>
      </c>
      <c r="D1272" s="343" t="s">
        <v>3</v>
      </c>
      <c r="E1272" s="343">
        <v>280211</v>
      </c>
      <c r="F1272" s="343">
        <v>45</v>
      </c>
      <c r="G1272" s="343">
        <v>18</v>
      </c>
      <c r="H1272" s="343">
        <v>60</v>
      </c>
      <c r="I1272" s="343">
        <v>1080</v>
      </c>
      <c r="L1272" s="343">
        <v>18</v>
      </c>
      <c r="M1272" s="355">
        <f t="shared" si="161"/>
        <v>1</v>
      </c>
    </row>
    <row r="1273" spans="1:18" x14ac:dyDescent="0.3">
      <c r="A1273" s="343" t="s">
        <v>18</v>
      </c>
      <c r="B1273" s="343" t="s">
        <v>18</v>
      </c>
      <c r="C1273" s="343" t="s">
        <v>197</v>
      </c>
      <c r="D1273" s="343" t="s">
        <v>3</v>
      </c>
      <c r="E1273" s="343">
        <v>280211</v>
      </c>
      <c r="F1273" s="343">
        <v>45</v>
      </c>
      <c r="G1273" s="343">
        <v>16.5</v>
      </c>
      <c r="H1273" s="343">
        <v>130</v>
      </c>
      <c r="I1273" s="343">
        <v>2145</v>
      </c>
      <c r="L1273" s="343">
        <v>17.05</v>
      </c>
      <c r="M1273" s="355">
        <f t="shared" si="161"/>
        <v>1.0333333333333334</v>
      </c>
    </row>
    <row r="1274" spans="1:18" x14ac:dyDescent="0.3">
      <c r="A1274" s="343" t="s">
        <v>18</v>
      </c>
      <c r="B1274" s="343" t="s">
        <v>18</v>
      </c>
      <c r="C1274" s="343" t="s">
        <v>198</v>
      </c>
      <c r="D1274" s="343" t="s">
        <v>3</v>
      </c>
      <c r="E1274" s="343">
        <v>280211</v>
      </c>
      <c r="F1274" s="343">
        <v>45</v>
      </c>
      <c r="G1274" s="343">
        <v>16</v>
      </c>
      <c r="H1274" s="343">
        <v>5</v>
      </c>
      <c r="I1274" s="343">
        <v>80</v>
      </c>
      <c r="L1274" s="343">
        <v>16.95</v>
      </c>
      <c r="M1274" s="355">
        <f t="shared" si="161"/>
        <v>1.059375</v>
      </c>
    </row>
    <row r="1275" spans="1:18" x14ac:dyDescent="0.3">
      <c r="A1275" s="343" t="s">
        <v>18</v>
      </c>
      <c r="B1275" s="343" t="s">
        <v>18</v>
      </c>
      <c r="C1275" s="343" t="s">
        <v>201</v>
      </c>
      <c r="D1275" s="343" t="s">
        <v>3</v>
      </c>
      <c r="E1275" s="343">
        <v>280211</v>
      </c>
      <c r="F1275" s="343">
        <v>45</v>
      </c>
      <c r="G1275" s="343">
        <v>20</v>
      </c>
      <c r="H1275" s="343">
        <v>1000</v>
      </c>
      <c r="I1275" s="343">
        <v>20000</v>
      </c>
      <c r="L1275" s="343">
        <v>23</v>
      </c>
      <c r="M1275" s="355">
        <f t="shared" si="161"/>
        <v>1.1499999999999999</v>
      </c>
    </row>
    <row r="1276" spans="1:18" x14ac:dyDescent="0.3">
      <c r="A1276" s="343" t="s">
        <v>18</v>
      </c>
      <c r="B1276" s="343" t="s">
        <v>18</v>
      </c>
      <c r="C1276" s="343" t="s">
        <v>202</v>
      </c>
      <c r="D1276" s="343" t="s">
        <v>3</v>
      </c>
      <c r="E1276" s="343">
        <v>280211</v>
      </c>
      <c r="F1276" s="343">
        <v>45</v>
      </c>
      <c r="G1276" s="343">
        <v>25.35</v>
      </c>
      <c r="H1276" s="343">
        <v>144</v>
      </c>
      <c r="I1276" s="343">
        <v>3650.4</v>
      </c>
      <c r="L1276" s="343">
        <v>25.35</v>
      </c>
      <c r="M1276" s="355">
        <f t="shared" si="161"/>
        <v>1</v>
      </c>
    </row>
    <row r="1277" spans="1:18" x14ac:dyDescent="0.3">
      <c r="A1277" s="343" t="s">
        <v>18</v>
      </c>
      <c r="B1277" s="343" t="s">
        <v>18</v>
      </c>
      <c r="C1277" s="343" t="s">
        <v>203</v>
      </c>
      <c r="D1277" s="343" t="s">
        <v>3</v>
      </c>
      <c r="E1277" s="343">
        <v>280211</v>
      </c>
      <c r="F1277" s="343">
        <v>45</v>
      </c>
      <c r="G1277" s="343">
        <v>18.5</v>
      </c>
      <c r="H1277" s="343">
        <v>720</v>
      </c>
      <c r="I1277" s="343">
        <v>13320</v>
      </c>
      <c r="L1277" s="343">
        <v>18.5</v>
      </c>
      <c r="M1277" s="355">
        <f t="shared" si="161"/>
        <v>1</v>
      </c>
    </row>
    <row r="1278" spans="1:18" x14ac:dyDescent="0.3">
      <c r="A1278" s="343" t="s">
        <v>18</v>
      </c>
      <c r="B1278" s="343" t="s">
        <v>18</v>
      </c>
      <c r="C1278" s="343" t="s">
        <v>223</v>
      </c>
      <c r="D1278" s="343" t="s">
        <v>3</v>
      </c>
      <c r="E1278" s="343">
        <v>280211</v>
      </c>
      <c r="F1278" s="343">
        <v>45</v>
      </c>
      <c r="G1278" s="343">
        <v>18.95</v>
      </c>
      <c r="H1278" s="343">
        <v>25</v>
      </c>
      <c r="I1278" s="343">
        <v>473.75</v>
      </c>
      <c r="L1278" s="343">
        <v>18.95</v>
      </c>
      <c r="M1278" s="355">
        <f t="shared" si="161"/>
        <v>1</v>
      </c>
    </row>
    <row r="1279" spans="1:18" x14ac:dyDescent="0.3">
      <c r="A1279" s="343" t="s">
        <v>18</v>
      </c>
      <c r="B1279" s="343" t="s">
        <v>18</v>
      </c>
      <c r="C1279" s="343" t="s">
        <v>205</v>
      </c>
      <c r="D1279" s="343" t="s">
        <v>3</v>
      </c>
      <c r="E1279" s="343">
        <v>280211</v>
      </c>
      <c r="F1279" s="343">
        <v>45</v>
      </c>
      <c r="G1279" s="343">
        <v>15.25</v>
      </c>
      <c r="H1279" s="343">
        <v>1396</v>
      </c>
      <c r="I1279" s="343">
        <v>21289</v>
      </c>
      <c r="L1279" s="343">
        <v>15.45</v>
      </c>
      <c r="M1279" s="355">
        <f t="shared" si="161"/>
        <v>1.0131147540983607</v>
      </c>
    </row>
    <row r="1280" spans="1:18" x14ac:dyDescent="0.3">
      <c r="A1280" s="343" t="s">
        <v>18</v>
      </c>
      <c r="B1280" s="343" t="s">
        <v>18</v>
      </c>
      <c r="C1280" s="343" t="s">
        <v>206</v>
      </c>
      <c r="D1280" s="343" t="s">
        <v>3</v>
      </c>
      <c r="E1280" s="343">
        <v>280211</v>
      </c>
      <c r="F1280" s="343">
        <v>45</v>
      </c>
      <c r="G1280" s="343">
        <v>14.5</v>
      </c>
      <c r="H1280" s="343">
        <v>400</v>
      </c>
      <c r="I1280" s="343">
        <v>5800</v>
      </c>
      <c r="L1280" s="343">
        <v>15.5</v>
      </c>
      <c r="M1280" s="355">
        <f t="shared" si="161"/>
        <v>1.0689655172413792</v>
      </c>
    </row>
    <row r="1281" spans="1:18" x14ac:dyDescent="0.3">
      <c r="A1281" s="343" t="s">
        <v>18</v>
      </c>
      <c r="B1281" s="343" t="s">
        <v>18</v>
      </c>
      <c r="C1281" s="343" t="s">
        <v>207</v>
      </c>
      <c r="D1281" s="343" t="s">
        <v>3</v>
      </c>
      <c r="E1281" s="343">
        <v>280211</v>
      </c>
      <c r="F1281" s="343">
        <v>45</v>
      </c>
      <c r="G1281" s="343">
        <v>16.47</v>
      </c>
      <c r="H1281" s="343">
        <v>1117</v>
      </c>
      <c r="I1281" s="343">
        <v>18396.989999999998</v>
      </c>
      <c r="L1281" s="343">
        <v>20.64</v>
      </c>
      <c r="M1281" s="355">
        <f t="shared" si="161"/>
        <v>1.2531876138433518</v>
      </c>
    </row>
    <row r="1282" spans="1:18" x14ac:dyDescent="0.3">
      <c r="A1282" s="343" t="s">
        <v>18</v>
      </c>
      <c r="B1282" s="343" t="s">
        <v>18</v>
      </c>
      <c r="C1282" s="343" t="s">
        <v>208</v>
      </c>
      <c r="D1282" s="343" t="s">
        <v>3</v>
      </c>
      <c r="E1282" s="343">
        <v>280211</v>
      </c>
      <c r="F1282" s="343">
        <v>45</v>
      </c>
      <c r="G1282" s="343">
        <v>16.5</v>
      </c>
      <c r="H1282" s="343">
        <v>300</v>
      </c>
      <c r="I1282" s="343">
        <v>4950</v>
      </c>
      <c r="L1282" s="343">
        <v>15.95</v>
      </c>
      <c r="M1282" s="355">
        <f t="shared" si="161"/>
        <v>0.96666666666666667</v>
      </c>
    </row>
    <row r="1283" spans="1:18" x14ac:dyDescent="0.3">
      <c r="A1283" s="343" t="s">
        <v>18</v>
      </c>
      <c r="B1283" s="343" t="s">
        <v>18</v>
      </c>
      <c r="C1283" s="343" t="s">
        <v>216</v>
      </c>
      <c r="D1283" s="343" t="s">
        <v>3</v>
      </c>
      <c r="E1283" s="343">
        <v>280211</v>
      </c>
      <c r="F1283" s="343">
        <v>45</v>
      </c>
      <c r="G1283" s="343">
        <v>16.95</v>
      </c>
      <c r="H1283" s="343">
        <v>1000</v>
      </c>
      <c r="I1283" s="343">
        <v>16950</v>
      </c>
      <c r="L1283" s="343">
        <v>17.5</v>
      </c>
      <c r="M1283" s="355">
        <f t="shared" si="161"/>
        <v>1.0324483775811211</v>
      </c>
    </row>
    <row r="1284" spans="1:18" x14ac:dyDescent="0.3">
      <c r="A1284" s="343" t="s">
        <v>18</v>
      </c>
      <c r="B1284" s="343" t="s">
        <v>18</v>
      </c>
      <c r="C1284" s="343" t="s">
        <v>210</v>
      </c>
      <c r="D1284" s="343" t="s">
        <v>3</v>
      </c>
      <c r="E1284" s="343">
        <v>280211</v>
      </c>
      <c r="F1284" s="343">
        <v>45</v>
      </c>
      <c r="G1284" s="343">
        <v>20</v>
      </c>
      <c r="H1284" s="343">
        <v>480</v>
      </c>
      <c r="I1284" s="343">
        <v>9600</v>
      </c>
      <c r="L1284" s="343">
        <v>20</v>
      </c>
      <c r="M1284" s="355">
        <f t="shared" si="161"/>
        <v>1</v>
      </c>
    </row>
    <row r="1285" spans="1:18" x14ac:dyDescent="0.3">
      <c r="A1285" s="343" t="s">
        <v>18</v>
      </c>
      <c r="B1285" s="343" t="s">
        <v>18</v>
      </c>
      <c r="C1285" s="343" t="s">
        <v>219</v>
      </c>
      <c r="D1285" s="343" t="s">
        <v>3</v>
      </c>
      <c r="E1285" s="343">
        <v>280211</v>
      </c>
      <c r="F1285" s="343">
        <v>45</v>
      </c>
      <c r="G1285" s="343">
        <v>14.25</v>
      </c>
      <c r="H1285" s="343">
        <v>1265</v>
      </c>
      <c r="I1285" s="343">
        <v>18026.25</v>
      </c>
      <c r="L1285" s="343">
        <v>15.5</v>
      </c>
      <c r="M1285" s="355">
        <f t="shared" si="161"/>
        <v>1.0877192982456141</v>
      </c>
    </row>
    <row r="1286" spans="1:18" x14ac:dyDescent="0.3">
      <c r="A1286" s="343" t="s">
        <v>18</v>
      </c>
      <c r="B1286" s="343" t="s">
        <v>18</v>
      </c>
      <c r="C1286" s="343" t="s">
        <v>212</v>
      </c>
      <c r="D1286" s="343" t="s">
        <v>3</v>
      </c>
      <c r="E1286" s="343">
        <v>280211</v>
      </c>
      <c r="F1286" s="343">
        <v>45</v>
      </c>
      <c r="G1286" s="343">
        <v>16.8</v>
      </c>
      <c r="H1286" s="343">
        <v>600</v>
      </c>
      <c r="I1286" s="343">
        <v>10080</v>
      </c>
      <c r="L1286" s="343">
        <v>17.5</v>
      </c>
      <c r="M1286" s="355">
        <f t="shared" si="161"/>
        <v>1.0416666666666665</v>
      </c>
    </row>
    <row r="1288" spans="1:18" x14ac:dyDescent="0.3">
      <c r="C1288" s="16" t="s">
        <v>166</v>
      </c>
      <c r="D1288" s="31"/>
      <c r="G1288" s="12">
        <v>46.701360248925852</v>
      </c>
      <c r="H1288" s="12">
        <v>1570</v>
      </c>
      <c r="I1288" s="12">
        <v>73321.135590813588</v>
      </c>
      <c r="J1288" s="12">
        <v>16.264044767997916</v>
      </c>
      <c r="L1288" s="40">
        <v>47.473020426318001</v>
      </c>
      <c r="M1288" s="356">
        <f>GEOMEAN(M1289:M1293)</f>
        <v>1.0165232912548816</v>
      </c>
      <c r="N1288" s="356">
        <f>+M1288*I1288</f>
        <v>74532.642069319263</v>
      </c>
      <c r="O1288" s="356">
        <f>+N1288/I1288*100</f>
        <v>101.65232912548817</v>
      </c>
      <c r="R1288" s="12">
        <v>101.65232912548817</v>
      </c>
    </row>
    <row r="1289" spans="1:18" x14ac:dyDescent="0.3">
      <c r="A1289" s="343" t="s">
        <v>18</v>
      </c>
      <c r="B1289" s="343" t="s">
        <v>18</v>
      </c>
      <c r="C1289" s="343" t="s">
        <v>201</v>
      </c>
      <c r="D1289" s="343" t="s">
        <v>3</v>
      </c>
      <c r="E1289" s="343">
        <v>280211</v>
      </c>
      <c r="F1289" s="343">
        <v>45</v>
      </c>
      <c r="G1289" s="343">
        <v>50</v>
      </c>
      <c r="H1289" s="343">
        <v>24</v>
      </c>
      <c r="I1289" s="343">
        <v>1200</v>
      </c>
      <c r="L1289" s="343">
        <v>51.8</v>
      </c>
      <c r="M1289" s="355">
        <f t="shared" ref="M1289:M1293" si="162">+L1289/G1289</f>
        <v>1.036</v>
      </c>
    </row>
    <row r="1290" spans="1:18" x14ac:dyDescent="0.3">
      <c r="A1290" s="343" t="s">
        <v>18</v>
      </c>
      <c r="B1290" s="343" t="s">
        <v>18</v>
      </c>
      <c r="C1290" s="343" t="s">
        <v>205</v>
      </c>
      <c r="D1290" s="343" t="s">
        <v>3</v>
      </c>
      <c r="E1290" s="343">
        <v>280211</v>
      </c>
      <c r="F1290" s="343">
        <v>45</v>
      </c>
      <c r="G1290" s="343">
        <v>49.25</v>
      </c>
      <c r="H1290" s="343">
        <v>42</v>
      </c>
      <c r="I1290" s="343">
        <v>2068.5</v>
      </c>
      <c r="L1290" s="343">
        <v>49.25</v>
      </c>
      <c r="M1290" s="355">
        <f t="shared" si="162"/>
        <v>1</v>
      </c>
    </row>
    <row r="1291" spans="1:18" x14ac:dyDescent="0.3">
      <c r="A1291" s="343" t="s">
        <v>18</v>
      </c>
      <c r="B1291" s="343" t="s">
        <v>18</v>
      </c>
      <c r="C1291" s="343" t="s">
        <v>208</v>
      </c>
      <c r="D1291" s="343" t="s">
        <v>3</v>
      </c>
      <c r="E1291" s="343">
        <v>280211</v>
      </c>
      <c r="F1291" s="343">
        <v>45</v>
      </c>
      <c r="G1291" s="343">
        <v>46</v>
      </c>
      <c r="H1291" s="343">
        <v>4</v>
      </c>
      <c r="I1291" s="343">
        <v>184</v>
      </c>
      <c r="L1291" s="343">
        <v>46</v>
      </c>
      <c r="M1291" s="355">
        <f t="shared" si="162"/>
        <v>1</v>
      </c>
    </row>
    <row r="1292" spans="1:18" x14ac:dyDescent="0.3">
      <c r="A1292" s="343" t="s">
        <v>18</v>
      </c>
      <c r="B1292" s="343" t="s">
        <v>18</v>
      </c>
      <c r="C1292" s="343" t="s">
        <v>215</v>
      </c>
      <c r="D1292" s="343" t="s">
        <v>3</v>
      </c>
      <c r="E1292" s="343">
        <v>280211</v>
      </c>
      <c r="F1292" s="343">
        <v>45</v>
      </c>
      <c r="G1292" s="343">
        <v>46.75</v>
      </c>
      <c r="H1292" s="343">
        <v>300</v>
      </c>
      <c r="I1292" s="343">
        <v>14025</v>
      </c>
      <c r="L1292" s="343">
        <v>46.75</v>
      </c>
      <c r="M1292" s="355">
        <f t="shared" si="162"/>
        <v>1</v>
      </c>
    </row>
    <row r="1293" spans="1:18" x14ac:dyDescent="0.3">
      <c r="A1293" s="343" t="s">
        <v>18</v>
      </c>
      <c r="B1293" s="343" t="s">
        <v>18</v>
      </c>
      <c r="C1293" s="343" t="s">
        <v>216</v>
      </c>
      <c r="D1293" s="343" t="s">
        <v>3</v>
      </c>
      <c r="E1293" s="343">
        <v>280211</v>
      </c>
      <c r="F1293" s="343">
        <v>45</v>
      </c>
      <c r="G1293" s="343">
        <v>41.95</v>
      </c>
      <c r="H1293" s="343">
        <v>1200</v>
      </c>
      <c r="I1293" s="343">
        <v>50340</v>
      </c>
      <c r="L1293" s="343">
        <v>43.95</v>
      </c>
      <c r="M1293" s="355">
        <f t="shared" si="162"/>
        <v>1.0476758045292014</v>
      </c>
    </row>
    <row r="1295" spans="1:18" x14ac:dyDescent="0.3">
      <c r="C1295" s="16" t="s">
        <v>253</v>
      </c>
      <c r="D1295" s="31"/>
      <c r="G1295" s="12">
        <v>20.984970812464809</v>
      </c>
      <c r="H1295" s="12">
        <v>2305</v>
      </c>
      <c r="I1295" s="12">
        <v>48370.357722731387</v>
      </c>
      <c r="J1295" s="12">
        <v>10.729480075662419</v>
      </c>
      <c r="L1295" s="40">
        <v>21.479967411520903</v>
      </c>
      <c r="M1295" s="356">
        <f>GEOMEAN(M1296:M1297)</f>
        <v>1.0235881480836786</v>
      </c>
      <c r="N1295" s="356">
        <f>+M1295*I1295</f>
        <v>49511.324883555681</v>
      </c>
      <c r="O1295" s="356">
        <f>+N1295/I1295*100</f>
        <v>102.35881480836785</v>
      </c>
      <c r="R1295" s="12">
        <v>102.35881480836785</v>
      </c>
    </row>
    <row r="1296" spans="1:18" x14ac:dyDescent="0.3">
      <c r="A1296" s="343" t="s">
        <v>18</v>
      </c>
      <c r="B1296" s="343" t="s">
        <v>18</v>
      </c>
      <c r="C1296" s="343" t="s">
        <v>207</v>
      </c>
      <c r="D1296" s="343" t="s">
        <v>3</v>
      </c>
      <c r="E1296" s="343">
        <v>280211</v>
      </c>
      <c r="F1296" s="343">
        <v>45</v>
      </c>
      <c r="G1296" s="343">
        <v>21.02</v>
      </c>
      <c r="H1296" s="343">
        <v>305</v>
      </c>
      <c r="I1296" s="343">
        <v>6411.0999999999995</v>
      </c>
      <c r="L1296" s="343">
        <v>21.02</v>
      </c>
      <c r="M1296" s="355">
        <f t="shared" ref="M1296:M1297" si="163">+L1296/G1296</f>
        <v>1</v>
      </c>
    </row>
    <row r="1297" spans="1:18" x14ac:dyDescent="0.3">
      <c r="A1297" s="343" t="s">
        <v>18</v>
      </c>
      <c r="B1297" s="343" t="s">
        <v>18</v>
      </c>
      <c r="C1297" s="343" t="s">
        <v>216</v>
      </c>
      <c r="D1297" s="343" t="s">
        <v>3</v>
      </c>
      <c r="E1297" s="343">
        <v>280211</v>
      </c>
      <c r="F1297" s="343">
        <v>45</v>
      </c>
      <c r="G1297" s="343">
        <v>20.95</v>
      </c>
      <c r="H1297" s="343">
        <v>2000</v>
      </c>
      <c r="I1297" s="343">
        <v>41900</v>
      </c>
      <c r="L1297" s="343">
        <v>21.95</v>
      </c>
      <c r="M1297" s="355">
        <f t="shared" si="163"/>
        <v>1.0477326968973748</v>
      </c>
    </row>
    <row r="1300" spans="1:18" x14ac:dyDescent="0.3">
      <c r="C1300" s="16" t="s">
        <v>167</v>
      </c>
      <c r="D1300" s="31"/>
      <c r="G1300" s="12">
        <v>31.52213122062717</v>
      </c>
      <c r="H1300" s="12">
        <v>978</v>
      </c>
      <c r="I1300" s="12">
        <v>30828.644333773373</v>
      </c>
      <c r="J1300" s="12">
        <v>6.8383890612299219</v>
      </c>
      <c r="L1300" s="40">
        <v>31.678017561637489</v>
      </c>
      <c r="M1300" s="356">
        <f>GEOMEAN(M1301:M1309)</f>
        <v>1.0049452982705787</v>
      </c>
      <c r="N1300" s="356">
        <f>+M1300*I1300</f>
        <v>30981.101175281467</v>
      </c>
      <c r="O1300" s="356">
        <f>+N1300/I1300*100</f>
        <v>100.49452982705786</v>
      </c>
      <c r="R1300" s="12">
        <v>100.49452982705786</v>
      </c>
    </row>
    <row r="1301" spans="1:18" x14ac:dyDescent="0.3">
      <c r="A1301" s="343" t="s">
        <v>18</v>
      </c>
      <c r="B1301" s="343" t="s">
        <v>18</v>
      </c>
      <c r="C1301" s="343" t="s">
        <v>214</v>
      </c>
      <c r="D1301" s="343" t="s">
        <v>3</v>
      </c>
      <c r="E1301" s="343">
        <v>280211</v>
      </c>
      <c r="F1301" s="343">
        <v>45</v>
      </c>
      <c r="G1301" s="343">
        <v>34</v>
      </c>
      <c r="H1301" s="343">
        <v>50</v>
      </c>
      <c r="I1301" s="343">
        <v>1700</v>
      </c>
      <c r="L1301" s="343">
        <v>34</v>
      </c>
      <c r="M1301" s="355">
        <f t="shared" ref="M1301:M1308" si="164">+L1301/G1301</f>
        <v>1</v>
      </c>
    </row>
    <row r="1302" spans="1:18" x14ac:dyDescent="0.3">
      <c r="A1302" s="343" t="s">
        <v>18</v>
      </c>
      <c r="B1302" s="343" t="s">
        <v>18</v>
      </c>
      <c r="C1302" s="343" t="s">
        <v>201</v>
      </c>
      <c r="D1302" s="343" t="s">
        <v>3</v>
      </c>
      <c r="E1302" s="343">
        <v>280211</v>
      </c>
      <c r="F1302" s="343">
        <v>45</v>
      </c>
      <c r="G1302" s="343">
        <v>32</v>
      </c>
      <c r="H1302" s="343">
        <v>62</v>
      </c>
      <c r="I1302" s="343">
        <v>1984</v>
      </c>
      <c r="L1302" s="343">
        <v>32</v>
      </c>
      <c r="M1302" s="355">
        <f t="shared" si="164"/>
        <v>1</v>
      </c>
    </row>
    <row r="1303" spans="1:18" x14ac:dyDescent="0.3">
      <c r="A1303" s="343" t="s">
        <v>18</v>
      </c>
      <c r="B1303" s="343" t="s">
        <v>18</v>
      </c>
      <c r="C1303" s="343" t="s">
        <v>205</v>
      </c>
      <c r="D1303" s="343" t="s">
        <v>3</v>
      </c>
      <c r="E1303" s="343">
        <v>280211</v>
      </c>
      <c r="F1303" s="343">
        <v>45</v>
      </c>
      <c r="G1303" s="343">
        <v>31.5</v>
      </c>
      <c r="H1303" s="343">
        <v>26</v>
      </c>
      <c r="I1303" s="343">
        <v>819</v>
      </c>
      <c r="L1303" s="343">
        <v>32</v>
      </c>
      <c r="M1303" s="355">
        <f t="shared" si="164"/>
        <v>1.0158730158730158</v>
      </c>
    </row>
    <row r="1304" spans="1:18" x14ac:dyDescent="0.3">
      <c r="A1304" s="343" t="s">
        <v>18</v>
      </c>
      <c r="B1304" s="343" t="s">
        <v>18</v>
      </c>
      <c r="C1304" s="343" t="s">
        <v>206</v>
      </c>
      <c r="D1304" s="343" t="s">
        <v>3</v>
      </c>
      <c r="E1304" s="343">
        <v>280211</v>
      </c>
      <c r="F1304" s="343">
        <v>45</v>
      </c>
      <c r="G1304" s="343">
        <v>31.25</v>
      </c>
      <c r="H1304" s="343">
        <v>85</v>
      </c>
      <c r="I1304" s="343">
        <v>2656.25</v>
      </c>
      <c r="L1304" s="343">
        <v>32</v>
      </c>
      <c r="M1304" s="355">
        <f t="shared" si="164"/>
        <v>1.024</v>
      </c>
    </row>
    <row r="1305" spans="1:18" x14ac:dyDescent="0.3">
      <c r="A1305" s="343" t="s">
        <v>18</v>
      </c>
      <c r="B1305" s="343" t="s">
        <v>18</v>
      </c>
      <c r="C1305" s="343" t="s">
        <v>208</v>
      </c>
      <c r="D1305" s="343" t="s">
        <v>3</v>
      </c>
      <c r="E1305" s="343">
        <v>280211</v>
      </c>
      <c r="F1305" s="343">
        <v>45</v>
      </c>
      <c r="G1305" s="343">
        <v>33.299999999999997</v>
      </c>
      <c r="H1305" s="343">
        <v>100</v>
      </c>
      <c r="I1305" s="343">
        <v>3329.9999999999995</v>
      </c>
      <c r="L1305" s="343">
        <v>33.299999999999997</v>
      </c>
      <c r="M1305" s="355">
        <f t="shared" si="164"/>
        <v>1</v>
      </c>
    </row>
    <row r="1306" spans="1:18" x14ac:dyDescent="0.3">
      <c r="A1306" s="343" t="s">
        <v>18</v>
      </c>
      <c r="B1306" s="343" t="s">
        <v>18</v>
      </c>
      <c r="C1306" s="343" t="s">
        <v>216</v>
      </c>
      <c r="D1306" s="343" t="s">
        <v>3</v>
      </c>
      <c r="E1306" s="343">
        <v>280211</v>
      </c>
      <c r="F1306" s="343">
        <v>45</v>
      </c>
      <c r="G1306" s="343">
        <v>31.95</v>
      </c>
      <c r="H1306" s="343">
        <v>5</v>
      </c>
      <c r="I1306" s="343">
        <v>159.75</v>
      </c>
      <c r="L1306" s="343">
        <v>31.95</v>
      </c>
      <c r="M1306" s="355">
        <f t="shared" si="164"/>
        <v>1</v>
      </c>
    </row>
    <row r="1307" spans="1:18" x14ac:dyDescent="0.3">
      <c r="A1307" s="343" t="s">
        <v>18</v>
      </c>
      <c r="B1307" s="343" t="s">
        <v>18</v>
      </c>
      <c r="C1307" s="343" t="s">
        <v>210</v>
      </c>
      <c r="D1307" s="343" t="s">
        <v>3</v>
      </c>
      <c r="E1307" s="343">
        <v>280211</v>
      </c>
      <c r="F1307" s="343">
        <v>45</v>
      </c>
      <c r="G1307" s="343">
        <v>29.5</v>
      </c>
      <c r="H1307" s="343">
        <v>600</v>
      </c>
      <c r="I1307" s="343">
        <v>17700</v>
      </c>
      <c r="L1307" s="343">
        <v>29.5</v>
      </c>
      <c r="M1307" s="355">
        <f t="shared" si="164"/>
        <v>1</v>
      </c>
    </row>
    <row r="1308" spans="1:18" x14ac:dyDescent="0.3">
      <c r="A1308" s="343" t="s">
        <v>18</v>
      </c>
      <c r="B1308" s="343" t="s">
        <v>18</v>
      </c>
      <c r="C1308" s="343" t="s">
        <v>211</v>
      </c>
      <c r="D1308" s="343" t="s">
        <v>3</v>
      </c>
      <c r="E1308" s="343">
        <v>280211</v>
      </c>
      <c r="F1308" s="343">
        <v>45</v>
      </c>
      <c r="G1308" s="343">
        <v>29</v>
      </c>
      <c r="H1308" s="343">
        <v>50</v>
      </c>
      <c r="I1308" s="343">
        <v>1450</v>
      </c>
      <c r="L1308" s="343">
        <v>29</v>
      </c>
      <c r="M1308" s="355">
        <f t="shared" si="164"/>
        <v>1</v>
      </c>
    </row>
    <row r="1310" spans="1:18" x14ac:dyDescent="0.3">
      <c r="C1310" s="16" t="s">
        <v>62</v>
      </c>
      <c r="D1310" s="31"/>
      <c r="G1310" s="12">
        <v>17.375468016285396</v>
      </c>
      <c r="H1310" s="12">
        <v>3681</v>
      </c>
      <c r="I1310" s="12">
        <v>63959.097767946543</v>
      </c>
      <c r="J1310" s="12">
        <v>14.187363862228143</v>
      </c>
      <c r="L1310" s="40">
        <v>19.084352905587803</v>
      </c>
      <c r="M1310" s="356">
        <f>GEOMEAN(M1311:M1321)</f>
        <v>1.0983504379681015</v>
      </c>
      <c r="N1310" s="356">
        <f>+M1310*I1310</f>
        <v>70249.503045468708</v>
      </c>
      <c r="O1310" s="356">
        <f>+N1310/I1310*100</f>
        <v>109.83504379681015</v>
      </c>
      <c r="R1310" s="12">
        <v>109.83504379681015</v>
      </c>
    </row>
    <row r="1311" spans="1:18" x14ac:dyDescent="0.3">
      <c r="A1311" s="343" t="s">
        <v>18</v>
      </c>
      <c r="B1311" s="343" t="s">
        <v>18</v>
      </c>
      <c r="C1311" s="343" t="s">
        <v>197</v>
      </c>
      <c r="D1311" s="343" t="s">
        <v>3</v>
      </c>
      <c r="E1311" s="343">
        <v>280211</v>
      </c>
      <c r="F1311" s="343">
        <v>45</v>
      </c>
      <c r="G1311" s="343">
        <v>16.5</v>
      </c>
      <c r="H1311" s="343">
        <v>100</v>
      </c>
      <c r="I1311" s="343">
        <v>1650</v>
      </c>
      <c r="L1311" s="343">
        <v>17.16</v>
      </c>
      <c r="M1311" s="355">
        <f t="shared" ref="M1311:M1321" si="165">+L1311/G1311</f>
        <v>1.04</v>
      </c>
    </row>
    <row r="1312" spans="1:18" x14ac:dyDescent="0.3">
      <c r="A1312" s="343" t="s">
        <v>18</v>
      </c>
      <c r="B1312" s="343" t="s">
        <v>18</v>
      </c>
      <c r="C1312" s="343" t="s">
        <v>214</v>
      </c>
      <c r="D1312" s="343" t="s">
        <v>3</v>
      </c>
      <c r="E1312" s="343">
        <v>280211</v>
      </c>
      <c r="F1312" s="343">
        <v>45</v>
      </c>
      <c r="G1312" s="343">
        <v>18</v>
      </c>
      <c r="H1312" s="343">
        <v>40</v>
      </c>
      <c r="I1312" s="343">
        <v>720</v>
      </c>
      <c r="L1312" s="343">
        <v>24.5</v>
      </c>
      <c r="M1312" s="355">
        <f t="shared" si="165"/>
        <v>1.3611111111111112</v>
      </c>
    </row>
    <row r="1313" spans="1:18" x14ac:dyDescent="0.3">
      <c r="A1313" s="343" t="s">
        <v>18</v>
      </c>
      <c r="B1313" s="343" t="s">
        <v>18</v>
      </c>
      <c r="C1313" s="343" t="s">
        <v>202</v>
      </c>
      <c r="D1313" s="343" t="s">
        <v>3</v>
      </c>
      <c r="E1313" s="343">
        <v>280211</v>
      </c>
      <c r="F1313" s="343">
        <v>45</v>
      </c>
      <c r="G1313" s="343">
        <v>12</v>
      </c>
      <c r="H1313" s="343">
        <v>180</v>
      </c>
      <c r="I1313" s="343">
        <v>2160</v>
      </c>
      <c r="L1313" s="343">
        <v>12</v>
      </c>
      <c r="M1313" s="355">
        <f t="shared" si="165"/>
        <v>1</v>
      </c>
    </row>
    <row r="1314" spans="1:18" x14ac:dyDescent="0.3">
      <c r="A1314" s="343" t="s">
        <v>18</v>
      </c>
      <c r="B1314" s="343" t="s">
        <v>18</v>
      </c>
      <c r="C1314" s="343" t="s">
        <v>203</v>
      </c>
      <c r="D1314" s="343" t="s">
        <v>3</v>
      </c>
      <c r="E1314" s="343">
        <v>280211</v>
      </c>
      <c r="F1314" s="343">
        <v>45</v>
      </c>
      <c r="G1314" s="343">
        <v>22.5</v>
      </c>
      <c r="H1314" s="343">
        <v>240</v>
      </c>
      <c r="I1314" s="343">
        <v>5400</v>
      </c>
      <c r="L1314" s="343">
        <v>22.5</v>
      </c>
      <c r="M1314" s="355">
        <f t="shared" si="165"/>
        <v>1</v>
      </c>
    </row>
    <row r="1315" spans="1:18" x14ac:dyDescent="0.3">
      <c r="A1315" s="343" t="s">
        <v>18</v>
      </c>
      <c r="B1315" s="343" t="s">
        <v>18</v>
      </c>
      <c r="C1315" s="343" t="s">
        <v>223</v>
      </c>
      <c r="D1315" s="343" t="s">
        <v>3</v>
      </c>
      <c r="E1315" s="343">
        <v>280211</v>
      </c>
      <c r="F1315" s="343">
        <v>45</v>
      </c>
      <c r="G1315" s="343">
        <v>16.5</v>
      </c>
      <c r="H1315" s="343">
        <v>80</v>
      </c>
      <c r="I1315" s="343">
        <v>1320</v>
      </c>
      <c r="L1315" s="343">
        <v>16.75</v>
      </c>
      <c r="M1315" s="355">
        <f t="shared" si="165"/>
        <v>1.0151515151515151</v>
      </c>
    </row>
    <row r="1316" spans="1:18" x14ac:dyDescent="0.3">
      <c r="A1316" s="343" t="s">
        <v>18</v>
      </c>
      <c r="B1316" s="343" t="s">
        <v>18</v>
      </c>
      <c r="C1316" s="343" t="s">
        <v>205</v>
      </c>
      <c r="D1316" s="343" t="s">
        <v>3</v>
      </c>
      <c r="E1316" s="343">
        <v>280211</v>
      </c>
      <c r="F1316" s="343">
        <v>45</v>
      </c>
      <c r="G1316" s="343">
        <v>22.4</v>
      </c>
      <c r="H1316" s="343">
        <v>284</v>
      </c>
      <c r="I1316" s="343">
        <v>6361.5999999999995</v>
      </c>
      <c r="L1316" s="343">
        <v>22.4</v>
      </c>
      <c r="M1316" s="355">
        <f t="shared" si="165"/>
        <v>1</v>
      </c>
    </row>
    <row r="1317" spans="1:18" x14ac:dyDescent="0.3">
      <c r="A1317" s="343" t="s">
        <v>18</v>
      </c>
      <c r="B1317" s="343" t="s">
        <v>18</v>
      </c>
      <c r="C1317" s="343" t="s">
        <v>208</v>
      </c>
      <c r="D1317" s="343" t="s">
        <v>3</v>
      </c>
      <c r="E1317" s="343">
        <v>280211</v>
      </c>
      <c r="F1317" s="343">
        <v>45</v>
      </c>
      <c r="G1317" s="343">
        <v>17.5</v>
      </c>
      <c r="H1317" s="343">
        <v>400</v>
      </c>
      <c r="I1317" s="343">
        <v>7000</v>
      </c>
      <c r="L1317" s="343">
        <v>22.25</v>
      </c>
      <c r="M1317" s="355">
        <f t="shared" si="165"/>
        <v>1.2714285714285714</v>
      </c>
    </row>
    <row r="1318" spans="1:18" x14ac:dyDescent="0.3">
      <c r="A1318" s="343" t="s">
        <v>18</v>
      </c>
      <c r="B1318" s="343" t="s">
        <v>18</v>
      </c>
      <c r="C1318" s="343" t="s">
        <v>216</v>
      </c>
      <c r="D1318" s="343" t="s">
        <v>3</v>
      </c>
      <c r="E1318" s="343">
        <v>280211</v>
      </c>
      <c r="F1318" s="343">
        <v>45</v>
      </c>
      <c r="G1318" s="343">
        <v>16.95</v>
      </c>
      <c r="H1318" s="343">
        <v>300</v>
      </c>
      <c r="I1318" s="343">
        <v>5085</v>
      </c>
      <c r="L1318" s="343">
        <v>21.95</v>
      </c>
      <c r="M1318" s="355">
        <f t="shared" si="165"/>
        <v>1.2949852507374631</v>
      </c>
    </row>
    <row r="1319" spans="1:18" x14ac:dyDescent="0.3">
      <c r="A1319" s="343" t="s">
        <v>18</v>
      </c>
      <c r="B1319" s="343" t="s">
        <v>18</v>
      </c>
      <c r="C1319" s="343" t="s">
        <v>210</v>
      </c>
      <c r="D1319" s="343" t="s">
        <v>3</v>
      </c>
      <c r="E1319" s="343">
        <v>280211</v>
      </c>
      <c r="F1319" s="343">
        <v>45</v>
      </c>
      <c r="G1319" s="343">
        <v>16.8</v>
      </c>
      <c r="H1319" s="343">
        <v>600</v>
      </c>
      <c r="I1319" s="343">
        <v>10080</v>
      </c>
      <c r="L1319" s="343">
        <v>16.8</v>
      </c>
      <c r="M1319" s="355">
        <f t="shared" si="165"/>
        <v>1</v>
      </c>
    </row>
    <row r="1320" spans="1:18" x14ac:dyDescent="0.3">
      <c r="A1320" s="343" t="s">
        <v>18</v>
      </c>
      <c r="B1320" s="343" t="s">
        <v>18</v>
      </c>
      <c r="C1320" s="343" t="s">
        <v>219</v>
      </c>
      <c r="D1320" s="343" t="s">
        <v>3</v>
      </c>
      <c r="E1320" s="343">
        <v>280211</v>
      </c>
      <c r="F1320" s="343">
        <v>45</v>
      </c>
      <c r="G1320" s="343">
        <v>15.95</v>
      </c>
      <c r="H1320" s="343">
        <v>1313</v>
      </c>
      <c r="I1320" s="343">
        <v>20942.349999999999</v>
      </c>
      <c r="L1320" s="343">
        <v>17.5</v>
      </c>
      <c r="M1320" s="355">
        <f t="shared" si="165"/>
        <v>1.0971786833855799</v>
      </c>
    </row>
    <row r="1321" spans="1:18" x14ac:dyDescent="0.3">
      <c r="A1321" s="343" t="s">
        <v>18</v>
      </c>
      <c r="B1321" s="343" t="s">
        <v>18</v>
      </c>
      <c r="C1321" s="343" t="s">
        <v>212</v>
      </c>
      <c r="D1321" s="343" t="s">
        <v>3</v>
      </c>
      <c r="E1321" s="343">
        <v>280211</v>
      </c>
      <c r="F1321" s="343">
        <v>45</v>
      </c>
      <c r="G1321" s="343">
        <v>18.5</v>
      </c>
      <c r="H1321" s="343">
        <v>144</v>
      </c>
      <c r="I1321" s="343">
        <v>2664</v>
      </c>
      <c r="L1321" s="343">
        <v>20</v>
      </c>
      <c r="M1321" s="355">
        <f t="shared" si="165"/>
        <v>1.0810810810810811</v>
      </c>
    </row>
    <row r="1323" spans="1:18" x14ac:dyDescent="0.3">
      <c r="C1323" s="16" t="s">
        <v>168</v>
      </c>
      <c r="D1323" s="31"/>
      <c r="G1323" s="12">
        <v>20.987000811638069</v>
      </c>
      <c r="H1323" s="12">
        <v>169</v>
      </c>
      <c r="I1323" s="12">
        <v>3546.8031371668335</v>
      </c>
      <c r="J1323" s="12">
        <v>0.78674947600490042</v>
      </c>
      <c r="L1323" s="40">
        <v>20.987000811638069</v>
      </c>
      <c r="M1323" s="356">
        <f>GEOMEAN(M1324:M1327)</f>
        <v>1</v>
      </c>
      <c r="N1323" s="356">
        <f>+M1323*I1323</f>
        <v>3546.8031371668335</v>
      </c>
      <c r="O1323" s="356">
        <f>+N1323/I1323*100</f>
        <v>100</v>
      </c>
      <c r="R1323" s="12">
        <v>100</v>
      </c>
    </row>
    <row r="1324" spans="1:18" x14ac:dyDescent="0.3">
      <c r="A1324" s="343" t="s">
        <v>18</v>
      </c>
      <c r="B1324" s="343" t="s">
        <v>18</v>
      </c>
      <c r="C1324" s="343" t="s">
        <v>201</v>
      </c>
      <c r="D1324" s="343" t="s">
        <v>3</v>
      </c>
      <c r="E1324" s="343">
        <v>280211</v>
      </c>
      <c r="F1324" s="343">
        <v>45</v>
      </c>
      <c r="G1324" s="343">
        <v>22</v>
      </c>
      <c r="H1324" s="343">
        <v>98</v>
      </c>
      <c r="I1324" s="343">
        <v>2156</v>
      </c>
      <c r="L1324" s="343">
        <v>22</v>
      </c>
      <c r="M1324" s="355">
        <f t="shared" ref="M1324:M1327" si="166">+L1324/G1324</f>
        <v>1</v>
      </c>
    </row>
    <row r="1325" spans="1:18" x14ac:dyDescent="0.3">
      <c r="A1325" s="343" t="s">
        <v>18</v>
      </c>
      <c r="B1325" s="343" t="s">
        <v>18</v>
      </c>
      <c r="C1325" s="343" t="s">
        <v>202</v>
      </c>
      <c r="D1325" s="343" t="s">
        <v>3</v>
      </c>
      <c r="E1325" s="343">
        <v>280211</v>
      </c>
      <c r="F1325" s="343">
        <v>45</v>
      </c>
      <c r="G1325" s="343">
        <v>8.25</v>
      </c>
      <c r="H1325" s="343">
        <v>24</v>
      </c>
      <c r="I1325" s="343">
        <v>198</v>
      </c>
      <c r="L1325" s="343">
        <v>8.25</v>
      </c>
      <c r="M1325" s="355">
        <f t="shared" si="166"/>
        <v>1</v>
      </c>
    </row>
    <row r="1326" spans="1:18" x14ac:dyDescent="0.3">
      <c r="A1326" s="343" t="s">
        <v>18</v>
      </c>
      <c r="B1326" s="343" t="s">
        <v>18</v>
      </c>
      <c r="C1326" s="343" t="s">
        <v>205</v>
      </c>
      <c r="D1326" s="343" t="s">
        <v>3</v>
      </c>
      <c r="E1326" s="343">
        <v>280211</v>
      </c>
      <c r="F1326" s="343">
        <v>45</v>
      </c>
      <c r="G1326" s="343">
        <v>45.1</v>
      </c>
      <c r="H1326" s="343">
        <v>7</v>
      </c>
      <c r="I1326" s="343">
        <v>315.7</v>
      </c>
      <c r="L1326" s="343">
        <v>45.1</v>
      </c>
      <c r="M1326" s="355">
        <f t="shared" si="166"/>
        <v>1</v>
      </c>
    </row>
    <row r="1327" spans="1:18" x14ac:dyDescent="0.3">
      <c r="A1327" s="343" t="s">
        <v>18</v>
      </c>
      <c r="B1327" s="343" t="s">
        <v>18</v>
      </c>
      <c r="C1327" s="343" t="s">
        <v>208</v>
      </c>
      <c r="D1327" s="343" t="s">
        <v>3</v>
      </c>
      <c r="E1327" s="343">
        <v>280211</v>
      </c>
      <c r="F1327" s="343">
        <v>45</v>
      </c>
      <c r="G1327" s="343">
        <v>23.7</v>
      </c>
      <c r="H1327" s="343">
        <v>40</v>
      </c>
      <c r="I1327" s="343">
        <v>948</v>
      </c>
      <c r="L1327" s="343">
        <v>23.7</v>
      </c>
      <c r="M1327" s="355">
        <f t="shared" si="166"/>
        <v>1</v>
      </c>
    </row>
    <row r="1329" spans="1:18" x14ac:dyDescent="0.3">
      <c r="C1329" s="16" t="s">
        <v>169</v>
      </c>
      <c r="D1329" s="31"/>
      <c r="G1329" s="12">
        <v>7.7303525916284981</v>
      </c>
      <c r="H1329" s="12">
        <v>460</v>
      </c>
      <c r="I1329" s="12">
        <v>3555.9621921491093</v>
      </c>
      <c r="J1329" s="12">
        <v>0.7887811313940859</v>
      </c>
      <c r="L1329" s="40">
        <v>8.4852686013250054</v>
      </c>
      <c r="M1329" s="356">
        <f>GEOMEAN(M1330:M1333)</f>
        <v>1.0976560901651542</v>
      </c>
      <c r="N1329" s="356">
        <f>+M1329*I1329</f>
        <v>3903.2235566095023</v>
      </c>
      <c r="O1329" s="356">
        <f>+N1329/I1329*100</f>
        <v>109.76560901651541</v>
      </c>
      <c r="R1329" s="12">
        <v>109.76560901651544</v>
      </c>
    </row>
    <row r="1330" spans="1:18" x14ac:dyDescent="0.3">
      <c r="A1330" s="343" t="s">
        <v>18</v>
      </c>
      <c r="B1330" s="343" t="s">
        <v>18</v>
      </c>
      <c r="C1330" s="343" t="s">
        <v>201</v>
      </c>
      <c r="D1330" s="343" t="s">
        <v>3</v>
      </c>
      <c r="E1330" s="343">
        <v>280211</v>
      </c>
      <c r="F1330" s="343">
        <v>4</v>
      </c>
      <c r="G1330" s="343">
        <v>6.25</v>
      </c>
      <c r="H1330" s="343">
        <v>260</v>
      </c>
      <c r="I1330" s="343">
        <v>1625</v>
      </c>
      <c r="L1330" s="343">
        <v>6.25</v>
      </c>
      <c r="M1330" s="355">
        <f t="shared" ref="M1330:M1332" si="167">+L1330/G1330</f>
        <v>1</v>
      </c>
    </row>
    <row r="1331" spans="1:18" x14ac:dyDescent="0.3">
      <c r="A1331" s="343" t="s">
        <v>18</v>
      </c>
      <c r="B1331" s="343" t="s">
        <v>18</v>
      </c>
      <c r="C1331" s="343" t="s">
        <v>208</v>
      </c>
      <c r="D1331" s="343" t="s">
        <v>3</v>
      </c>
      <c r="E1331" s="343">
        <v>280211</v>
      </c>
      <c r="F1331" s="343">
        <v>4</v>
      </c>
      <c r="G1331" s="343">
        <v>6.75</v>
      </c>
      <c r="H1331" s="343">
        <v>100</v>
      </c>
      <c r="I1331" s="343">
        <v>675</v>
      </c>
      <c r="L1331" s="343">
        <v>8.5</v>
      </c>
      <c r="M1331" s="355">
        <f t="shared" si="167"/>
        <v>1.2592592592592593</v>
      </c>
    </row>
    <row r="1332" spans="1:18" x14ac:dyDescent="0.3">
      <c r="A1332" s="343" t="s">
        <v>18</v>
      </c>
      <c r="B1332" s="343" t="s">
        <v>18</v>
      </c>
      <c r="C1332" s="343" t="s">
        <v>216</v>
      </c>
      <c r="D1332" s="343" t="s">
        <v>3</v>
      </c>
      <c r="E1332" s="343">
        <v>280211</v>
      </c>
      <c r="F1332" s="343">
        <v>4</v>
      </c>
      <c r="G1332" s="343">
        <v>10.95</v>
      </c>
      <c r="H1332" s="343">
        <v>100</v>
      </c>
      <c r="I1332" s="343">
        <v>1095</v>
      </c>
      <c r="L1332" s="343">
        <v>11.5</v>
      </c>
      <c r="M1332" s="355">
        <f t="shared" si="167"/>
        <v>1.0502283105022832</v>
      </c>
    </row>
    <row r="1334" spans="1:18" x14ac:dyDescent="0.3">
      <c r="C1334" s="16" t="s">
        <v>170</v>
      </c>
      <c r="D1334" s="31"/>
      <c r="G1334" s="12">
        <v>7.233235124483115</v>
      </c>
      <c r="H1334" s="12">
        <v>1183</v>
      </c>
      <c r="I1334" s="12">
        <v>8556.9171522635243</v>
      </c>
      <c r="J1334" s="12">
        <v>1.8980895824791324</v>
      </c>
      <c r="L1334" s="40">
        <v>7.233235124483115</v>
      </c>
      <c r="M1334" s="356">
        <f>GEOMEAN(M1335:M1338)</f>
        <v>1</v>
      </c>
      <c r="N1334" s="356">
        <f>+M1334*I1334</f>
        <v>8556.9171522635243</v>
      </c>
      <c r="O1334" s="356">
        <f>+N1334/I1334*100</f>
        <v>100</v>
      </c>
      <c r="R1334" s="12">
        <v>100</v>
      </c>
    </row>
    <row r="1335" spans="1:18" x14ac:dyDescent="0.3">
      <c r="A1335" s="343" t="s">
        <v>18</v>
      </c>
      <c r="B1335" s="343" t="s">
        <v>18</v>
      </c>
      <c r="C1335" s="343" t="s">
        <v>202</v>
      </c>
      <c r="D1335" s="343" t="s">
        <v>3</v>
      </c>
      <c r="E1335" s="343">
        <v>280211</v>
      </c>
      <c r="F1335" s="343">
        <v>4</v>
      </c>
      <c r="G1335" s="343">
        <v>7.9</v>
      </c>
      <c r="H1335" s="343">
        <v>240</v>
      </c>
      <c r="I1335" s="343">
        <v>1896</v>
      </c>
      <c r="L1335" s="343">
        <v>7.9</v>
      </c>
      <c r="M1335" s="355">
        <f t="shared" ref="M1335:M1338" si="168">+L1335/G1335</f>
        <v>1</v>
      </c>
    </row>
    <row r="1336" spans="1:18" x14ac:dyDescent="0.3">
      <c r="A1336" s="343" t="s">
        <v>18</v>
      </c>
      <c r="B1336" s="343" t="s">
        <v>18</v>
      </c>
      <c r="C1336" s="343" t="s">
        <v>205</v>
      </c>
      <c r="D1336" s="343" t="s">
        <v>3</v>
      </c>
      <c r="E1336" s="343">
        <v>280211</v>
      </c>
      <c r="F1336" s="343">
        <v>4</v>
      </c>
      <c r="G1336" s="343">
        <v>6.6</v>
      </c>
      <c r="H1336" s="343">
        <v>43</v>
      </c>
      <c r="I1336" s="343">
        <v>283.8</v>
      </c>
      <c r="L1336" s="343">
        <v>6.6</v>
      </c>
      <c r="M1336" s="355">
        <f t="shared" si="168"/>
        <v>1</v>
      </c>
    </row>
    <row r="1337" spans="1:18" x14ac:dyDescent="0.3">
      <c r="A1337" s="343" t="s">
        <v>18</v>
      </c>
      <c r="B1337" s="343" t="s">
        <v>18</v>
      </c>
      <c r="C1337" s="343" t="s">
        <v>208</v>
      </c>
      <c r="D1337" s="343" t="s">
        <v>3</v>
      </c>
      <c r="E1337" s="343">
        <v>280211</v>
      </c>
      <c r="F1337" s="343">
        <v>4</v>
      </c>
      <c r="G1337" s="343">
        <v>7</v>
      </c>
      <c r="H1337" s="343">
        <v>300</v>
      </c>
      <c r="I1337" s="343">
        <v>2100</v>
      </c>
      <c r="L1337" s="343">
        <v>7</v>
      </c>
      <c r="M1337" s="355">
        <f t="shared" si="168"/>
        <v>1</v>
      </c>
    </row>
    <row r="1338" spans="1:18" x14ac:dyDescent="0.3">
      <c r="A1338" s="343" t="s">
        <v>18</v>
      </c>
      <c r="B1338" s="343" t="s">
        <v>18</v>
      </c>
      <c r="C1338" s="343" t="s">
        <v>216</v>
      </c>
      <c r="D1338" s="343" t="s">
        <v>3</v>
      </c>
      <c r="E1338" s="343">
        <v>280211</v>
      </c>
      <c r="F1338" s="343">
        <v>4</v>
      </c>
      <c r="G1338" s="343">
        <v>7.5</v>
      </c>
      <c r="H1338" s="343">
        <v>600</v>
      </c>
      <c r="I1338" s="343">
        <v>4500</v>
      </c>
      <c r="L1338" s="343">
        <v>7.5</v>
      </c>
      <c r="M1338" s="355">
        <f t="shared" si="168"/>
        <v>1</v>
      </c>
    </row>
    <row r="1340" spans="1:18" x14ac:dyDescent="0.3">
      <c r="C1340" s="16" t="s">
        <v>254</v>
      </c>
      <c r="D1340" s="31"/>
      <c r="G1340" s="12">
        <v>57.85</v>
      </c>
      <c r="H1340" s="12">
        <v>5</v>
      </c>
      <c r="I1340" s="12">
        <v>289.25</v>
      </c>
      <c r="J1340" s="12">
        <v>6.4161239610326076E-2</v>
      </c>
      <c r="L1340" s="40">
        <v>57.85</v>
      </c>
      <c r="M1340" s="356">
        <f>GEOMEAN(M1341:M1344)</f>
        <v>1</v>
      </c>
      <c r="N1340" s="356">
        <f>+M1340*I1340</f>
        <v>289.25</v>
      </c>
      <c r="O1340" s="356">
        <f>+N1340/I1340*100</f>
        <v>100</v>
      </c>
      <c r="R1340" s="12">
        <v>100</v>
      </c>
    </row>
    <row r="1341" spans="1:18" x14ac:dyDescent="0.3">
      <c r="A1341" s="343" t="s">
        <v>18</v>
      </c>
      <c r="B1341" s="343" t="s">
        <v>18</v>
      </c>
      <c r="C1341" s="343" t="s">
        <v>208</v>
      </c>
      <c r="D1341" s="343" t="s">
        <v>3</v>
      </c>
      <c r="E1341" s="343">
        <v>280211</v>
      </c>
      <c r="F1341" s="343">
        <v>4</v>
      </c>
      <c r="G1341" s="343">
        <v>57.85</v>
      </c>
      <c r="H1341" s="343">
        <v>5</v>
      </c>
      <c r="I1341" s="343">
        <v>289.25</v>
      </c>
      <c r="L1341" s="343">
        <v>57.85</v>
      </c>
      <c r="M1341" s="355">
        <f t="shared" ref="M1341" si="169">+L1341/G1341</f>
        <v>1</v>
      </c>
    </row>
    <row r="1344" spans="1:18" x14ac:dyDescent="0.3">
      <c r="C1344" s="16" t="s">
        <v>171</v>
      </c>
      <c r="D1344" s="31"/>
      <c r="G1344" s="12">
        <v>14.285219634293341</v>
      </c>
      <c r="H1344" s="12">
        <v>250</v>
      </c>
      <c r="I1344" s="12">
        <v>3571.3049085733351</v>
      </c>
      <c r="J1344" s="12">
        <v>0.79218444238723396</v>
      </c>
      <c r="L1344" s="40">
        <v>14.285219634293341</v>
      </c>
      <c r="M1344" s="356">
        <f>GEOMEAN(M1345:M1346)</f>
        <v>1</v>
      </c>
      <c r="N1344" s="356">
        <f>+M1344*I1344</f>
        <v>3571.3049085733351</v>
      </c>
      <c r="O1344" s="356">
        <f>+N1344/I1344*100</f>
        <v>100</v>
      </c>
      <c r="R1344" s="12">
        <v>100</v>
      </c>
    </row>
    <row r="1345" spans="1:18" x14ac:dyDescent="0.3">
      <c r="A1345" s="343" t="s">
        <v>18</v>
      </c>
      <c r="B1345" s="343" t="s">
        <v>18</v>
      </c>
      <c r="C1345" s="343" t="s">
        <v>208</v>
      </c>
      <c r="D1345" s="343" t="s">
        <v>3</v>
      </c>
      <c r="E1345" s="343">
        <v>280211</v>
      </c>
      <c r="F1345" s="343">
        <v>16</v>
      </c>
      <c r="G1345" s="343">
        <v>13.65</v>
      </c>
      <c r="H1345" s="343">
        <v>50</v>
      </c>
      <c r="I1345" s="343">
        <v>682.5</v>
      </c>
      <c r="L1345" s="343">
        <v>13.65</v>
      </c>
      <c r="M1345" s="355">
        <f t="shared" ref="M1345:M1346" si="170">+L1345/G1345</f>
        <v>1</v>
      </c>
    </row>
    <row r="1346" spans="1:18" x14ac:dyDescent="0.3">
      <c r="A1346" s="343" t="s">
        <v>18</v>
      </c>
      <c r="B1346" s="343" t="s">
        <v>18</v>
      </c>
      <c r="C1346" s="343" t="s">
        <v>216</v>
      </c>
      <c r="D1346" s="343" t="s">
        <v>3</v>
      </c>
      <c r="E1346" s="343">
        <v>280211</v>
      </c>
      <c r="F1346" s="343">
        <v>16</v>
      </c>
      <c r="G1346" s="343">
        <v>14.95</v>
      </c>
      <c r="H1346" s="343">
        <v>200</v>
      </c>
      <c r="I1346" s="343">
        <v>2990</v>
      </c>
      <c r="L1346" s="343">
        <v>14.95</v>
      </c>
      <c r="M1346" s="355">
        <f t="shared" si="170"/>
        <v>1</v>
      </c>
    </row>
    <row r="1348" spans="1:18" x14ac:dyDescent="0.3">
      <c r="C1348" s="16" t="s">
        <v>172</v>
      </c>
      <c r="D1348" s="31"/>
      <c r="G1348" s="12">
        <v>12.719411487348035</v>
      </c>
      <c r="H1348" s="12">
        <v>55</v>
      </c>
      <c r="I1348" s="12">
        <v>699.56763180414191</v>
      </c>
      <c r="J1348" s="12">
        <v>0.15517761952571796</v>
      </c>
      <c r="L1348" s="40">
        <v>12.928822041099661</v>
      </c>
      <c r="M1348" s="356">
        <f>GEOMEAN(M1349:M1351)</f>
        <v>1.0164638555769603</v>
      </c>
      <c r="N1348" s="356">
        <f>+M1348*I1348</f>
        <v>711.0852122604814</v>
      </c>
      <c r="O1348" s="356">
        <f>+N1348/I1348*100</f>
        <v>101.64638555769602</v>
      </c>
      <c r="R1348" s="12">
        <v>101.64638555769601</v>
      </c>
    </row>
    <row r="1349" spans="1:18" x14ac:dyDescent="0.3">
      <c r="A1349" s="343" t="s">
        <v>18</v>
      </c>
      <c r="B1349" s="343" t="s">
        <v>18</v>
      </c>
      <c r="C1349" s="343" t="s">
        <v>201</v>
      </c>
      <c r="D1349" s="343" t="s">
        <v>3</v>
      </c>
      <c r="E1349" s="343">
        <v>280211</v>
      </c>
      <c r="F1349" s="343">
        <v>42</v>
      </c>
      <c r="G1349" s="343">
        <v>14</v>
      </c>
      <c r="H1349" s="343">
        <v>20</v>
      </c>
      <c r="I1349" s="343">
        <v>280</v>
      </c>
      <c r="L1349" s="343">
        <v>14</v>
      </c>
      <c r="M1349" s="355">
        <f t="shared" ref="M1349:M1351" si="171">+L1349/G1349</f>
        <v>1</v>
      </c>
    </row>
    <row r="1350" spans="1:18" x14ac:dyDescent="0.3">
      <c r="A1350" s="343" t="s">
        <v>18</v>
      </c>
      <c r="B1350" s="343" t="s">
        <v>18</v>
      </c>
      <c r="C1350" s="343" t="s">
        <v>208</v>
      </c>
      <c r="D1350" s="343" t="s">
        <v>3</v>
      </c>
      <c r="E1350" s="343">
        <v>280211</v>
      </c>
      <c r="F1350" s="343">
        <v>42</v>
      </c>
      <c r="G1350" s="343">
        <v>12.3</v>
      </c>
      <c r="H1350" s="343">
        <v>20</v>
      </c>
      <c r="I1350" s="343">
        <v>246</v>
      </c>
      <c r="L1350" s="343">
        <v>12.3</v>
      </c>
      <c r="M1350" s="355">
        <f t="shared" si="171"/>
        <v>1</v>
      </c>
    </row>
    <row r="1351" spans="1:18" x14ac:dyDescent="0.3">
      <c r="A1351" s="343" t="s">
        <v>18</v>
      </c>
      <c r="B1351" s="343" t="s">
        <v>18</v>
      </c>
      <c r="C1351" s="343" t="s">
        <v>219</v>
      </c>
      <c r="D1351" s="343" t="s">
        <v>3</v>
      </c>
      <c r="E1351" s="343">
        <v>280211</v>
      </c>
      <c r="F1351" s="343">
        <v>42</v>
      </c>
      <c r="G1351" s="343">
        <v>11.95</v>
      </c>
      <c r="H1351" s="343">
        <v>15</v>
      </c>
      <c r="I1351" s="343">
        <v>179.25</v>
      </c>
      <c r="L1351" s="343">
        <v>12.55</v>
      </c>
      <c r="M1351" s="355">
        <f t="shared" si="171"/>
        <v>1.0502092050209206</v>
      </c>
    </row>
    <row r="1353" spans="1:18" x14ac:dyDescent="0.3">
      <c r="C1353" s="16" t="s">
        <v>173</v>
      </c>
      <c r="D1353" s="31"/>
      <c r="G1353" s="12">
        <v>4.0896427056602693</v>
      </c>
      <c r="H1353" s="12">
        <v>725</v>
      </c>
      <c r="I1353" s="12">
        <v>2964.9909616036953</v>
      </c>
      <c r="J1353" s="12">
        <v>0.65769229223822234</v>
      </c>
      <c r="L1353" s="40">
        <v>4.1774299502515007</v>
      </c>
      <c r="M1353" s="356">
        <f>GEOMEAN(M1354:M1356)</f>
        <v>1.0214657491887322</v>
      </c>
      <c r="N1353" s="356">
        <f>+M1353*I1353</f>
        <v>3028.6367139323384</v>
      </c>
      <c r="O1353" s="356">
        <f>+N1353/I1353*100</f>
        <v>102.14657491887323</v>
      </c>
      <c r="R1353" s="12">
        <v>102.14657491887323</v>
      </c>
    </row>
    <row r="1354" spans="1:18" x14ac:dyDescent="0.3">
      <c r="A1354" s="343" t="s">
        <v>18</v>
      </c>
      <c r="B1354" s="343" t="s">
        <v>18</v>
      </c>
      <c r="C1354" s="343" t="s">
        <v>201</v>
      </c>
      <c r="D1354" s="343" t="s">
        <v>3</v>
      </c>
      <c r="E1354" s="343">
        <v>280211</v>
      </c>
      <c r="F1354" s="343">
        <v>4</v>
      </c>
      <c r="G1354" s="343">
        <v>4</v>
      </c>
      <c r="H1354" s="343">
        <v>25</v>
      </c>
      <c r="I1354" s="343">
        <v>100</v>
      </c>
      <c r="L1354" s="343">
        <v>4</v>
      </c>
      <c r="M1354" s="355">
        <f t="shared" ref="M1354:M1356" si="172">+L1354/G1354</f>
        <v>1</v>
      </c>
    </row>
    <row r="1355" spans="1:18" x14ac:dyDescent="0.3">
      <c r="A1355" s="343" t="s">
        <v>18</v>
      </c>
      <c r="B1355" s="343" t="s">
        <v>18</v>
      </c>
      <c r="C1355" s="343" t="s">
        <v>208</v>
      </c>
      <c r="D1355" s="343" t="s">
        <v>3</v>
      </c>
      <c r="E1355" s="343">
        <v>280211</v>
      </c>
      <c r="F1355" s="343">
        <v>4</v>
      </c>
      <c r="G1355" s="343">
        <v>3.8</v>
      </c>
      <c r="H1355" s="343">
        <v>500</v>
      </c>
      <c r="I1355" s="343">
        <v>1900</v>
      </c>
      <c r="L1355" s="343">
        <v>4.05</v>
      </c>
      <c r="M1355" s="355">
        <f t="shared" si="172"/>
        <v>1.0657894736842106</v>
      </c>
    </row>
    <row r="1356" spans="1:18" x14ac:dyDescent="0.3">
      <c r="A1356" s="343" t="s">
        <v>18</v>
      </c>
      <c r="B1356" s="343" t="s">
        <v>18</v>
      </c>
      <c r="C1356" s="343" t="s">
        <v>216</v>
      </c>
      <c r="D1356" s="343" t="s">
        <v>3</v>
      </c>
      <c r="E1356" s="343">
        <v>280211</v>
      </c>
      <c r="F1356" s="343">
        <v>4</v>
      </c>
      <c r="G1356" s="343">
        <v>4.5</v>
      </c>
      <c r="H1356" s="343">
        <v>200</v>
      </c>
      <c r="I1356" s="343">
        <v>900</v>
      </c>
      <c r="L1356" s="343">
        <v>4.5</v>
      </c>
      <c r="M1356" s="355">
        <f t="shared" si="172"/>
        <v>1</v>
      </c>
    </row>
    <row r="1358" spans="1:18" x14ac:dyDescent="0.3">
      <c r="C1358" s="16" t="s">
        <v>174</v>
      </c>
      <c r="D1358" s="31"/>
      <c r="G1358" s="12">
        <v>6.1387310989180044</v>
      </c>
      <c r="H1358" s="12">
        <v>8469</v>
      </c>
      <c r="I1358" s="12">
        <v>51988.913676736578</v>
      </c>
      <c r="J1358" s="12">
        <v>11.532145713029054</v>
      </c>
      <c r="L1358" s="40">
        <v>6.347513588116013</v>
      </c>
      <c r="M1358" s="356">
        <f>GEOMEAN(M1359:M1364)</f>
        <v>1.0340106914334148</v>
      </c>
      <c r="N1358" s="356">
        <f>+M1358*I1358</f>
        <v>53757.092577754505</v>
      </c>
      <c r="O1358" s="356">
        <f>+N1358/I1358*100</f>
        <v>103.40106914334149</v>
      </c>
      <c r="R1358" s="12">
        <v>103.4010691433415</v>
      </c>
    </row>
    <row r="1359" spans="1:18" x14ac:dyDescent="0.3">
      <c r="A1359" s="343" t="s">
        <v>18</v>
      </c>
      <c r="B1359" s="343" t="s">
        <v>18</v>
      </c>
      <c r="C1359" s="343" t="s">
        <v>214</v>
      </c>
      <c r="D1359" s="343" t="s">
        <v>3</v>
      </c>
      <c r="E1359" s="343">
        <v>280211</v>
      </c>
      <c r="F1359" s="343">
        <v>4</v>
      </c>
      <c r="G1359" s="343">
        <v>4.5</v>
      </c>
      <c r="H1359" s="343">
        <v>240</v>
      </c>
      <c r="I1359" s="343">
        <v>1080</v>
      </c>
      <c r="L1359" s="343">
        <v>5</v>
      </c>
      <c r="M1359" s="355">
        <f t="shared" ref="M1359:M1364" si="173">+L1359/G1359</f>
        <v>1.1111111111111112</v>
      </c>
    </row>
    <row r="1360" spans="1:18" x14ac:dyDescent="0.3">
      <c r="A1360" s="343" t="s">
        <v>18</v>
      </c>
      <c r="B1360" s="343" t="s">
        <v>18</v>
      </c>
      <c r="C1360" s="343" t="s">
        <v>202</v>
      </c>
      <c r="D1360" s="343" t="s">
        <v>3</v>
      </c>
      <c r="E1360" s="343">
        <v>280211</v>
      </c>
      <c r="F1360" s="343">
        <v>4</v>
      </c>
      <c r="G1360" s="343">
        <v>5.25</v>
      </c>
      <c r="H1360" s="343">
        <v>720</v>
      </c>
      <c r="I1360" s="343">
        <v>3780</v>
      </c>
      <c r="L1360" s="343">
        <v>5.25</v>
      </c>
      <c r="M1360" s="355">
        <f t="shared" si="173"/>
        <v>1</v>
      </c>
    </row>
    <row r="1361" spans="1:18" x14ac:dyDescent="0.3">
      <c r="A1361" s="343" t="s">
        <v>18</v>
      </c>
      <c r="B1361" s="343" t="s">
        <v>18</v>
      </c>
      <c r="C1361" s="343" t="s">
        <v>207</v>
      </c>
      <c r="D1361" s="343" t="s">
        <v>3</v>
      </c>
      <c r="E1361" s="343">
        <v>280211</v>
      </c>
      <c r="F1361" s="343">
        <v>4</v>
      </c>
      <c r="G1361" s="343">
        <v>14.1</v>
      </c>
      <c r="H1361" s="343">
        <v>365</v>
      </c>
      <c r="I1361" s="343">
        <v>5146.5</v>
      </c>
      <c r="L1361" s="343">
        <v>14.1</v>
      </c>
      <c r="M1361" s="355">
        <f t="shared" si="173"/>
        <v>1</v>
      </c>
    </row>
    <row r="1362" spans="1:18" x14ac:dyDescent="0.3">
      <c r="A1362" s="343" t="s">
        <v>18</v>
      </c>
      <c r="B1362" s="343" t="s">
        <v>18</v>
      </c>
      <c r="C1362" s="343" t="s">
        <v>208</v>
      </c>
      <c r="D1362" s="343" t="s">
        <v>3</v>
      </c>
      <c r="E1362" s="343">
        <v>280211</v>
      </c>
      <c r="F1362" s="343">
        <v>4</v>
      </c>
      <c r="G1362" s="343">
        <v>4.5</v>
      </c>
      <c r="H1362" s="343">
        <v>3000</v>
      </c>
      <c r="I1362" s="343">
        <v>13500</v>
      </c>
      <c r="L1362" s="343">
        <v>4.95</v>
      </c>
      <c r="M1362" s="355">
        <f t="shared" si="173"/>
        <v>1.1000000000000001</v>
      </c>
    </row>
    <row r="1363" spans="1:18" x14ac:dyDescent="0.3">
      <c r="A1363" s="343" t="s">
        <v>18</v>
      </c>
      <c r="B1363" s="343" t="s">
        <v>18</v>
      </c>
      <c r="C1363" s="343" t="s">
        <v>216</v>
      </c>
      <c r="D1363" s="343" t="s">
        <v>3</v>
      </c>
      <c r="E1363" s="343">
        <v>280211</v>
      </c>
      <c r="F1363" s="343">
        <v>4</v>
      </c>
      <c r="G1363" s="343">
        <v>5.95</v>
      </c>
      <c r="H1363" s="343">
        <v>4000</v>
      </c>
      <c r="I1363" s="343">
        <v>23800</v>
      </c>
      <c r="L1363" s="343">
        <v>5.95</v>
      </c>
      <c r="M1363" s="355">
        <f t="shared" si="173"/>
        <v>1</v>
      </c>
    </row>
    <row r="1364" spans="1:18" x14ac:dyDescent="0.3">
      <c r="A1364" s="343" t="s">
        <v>18</v>
      </c>
      <c r="B1364" s="343" t="s">
        <v>18</v>
      </c>
      <c r="C1364" s="343" t="s">
        <v>211</v>
      </c>
      <c r="D1364" s="343" t="s">
        <v>3</v>
      </c>
      <c r="E1364" s="343">
        <v>280211</v>
      </c>
      <c r="F1364" s="343">
        <v>4</v>
      </c>
      <c r="G1364" s="343">
        <v>6</v>
      </c>
      <c r="H1364" s="343">
        <v>144</v>
      </c>
      <c r="I1364" s="343">
        <v>864</v>
      </c>
      <c r="L1364" s="343">
        <v>6</v>
      </c>
      <c r="M1364" s="355">
        <f t="shared" si="173"/>
        <v>1</v>
      </c>
    </row>
    <row r="1366" spans="1:18" x14ac:dyDescent="0.3">
      <c r="C1366" s="16" t="s">
        <v>255</v>
      </c>
      <c r="D1366" s="31"/>
      <c r="G1366" s="12">
        <v>9.9499999999999993</v>
      </c>
      <c r="H1366" s="12">
        <v>100</v>
      </c>
      <c r="I1366" s="12">
        <v>994.99999999999989</v>
      </c>
      <c r="J1366" s="12">
        <v>0.22071022787303177</v>
      </c>
      <c r="L1366" s="40">
        <v>9.9499999999999993</v>
      </c>
      <c r="M1366" s="356">
        <f>GEOMEAN(M1367:M1368)</f>
        <v>1</v>
      </c>
      <c r="N1366" s="356">
        <f>+M1366*I1366</f>
        <v>994.99999999999989</v>
      </c>
      <c r="O1366" s="356">
        <f>+N1366/I1366*100</f>
        <v>100</v>
      </c>
      <c r="R1366" s="12">
        <v>100</v>
      </c>
    </row>
    <row r="1367" spans="1:18" x14ac:dyDescent="0.3">
      <c r="A1367" s="343" t="s">
        <v>18</v>
      </c>
      <c r="B1367" s="343" t="s">
        <v>18</v>
      </c>
      <c r="C1367" s="343" t="s">
        <v>216</v>
      </c>
      <c r="D1367" s="343" t="s">
        <v>3</v>
      </c>
      <c r="E1367" s="343">
        <v>280211</v>
      </c>
      <c r="F1367" s="343">
        <v>4</v>
      </c>
      <c r="G1367" s="343">
        <v>9.9499999999999993</v>
      </c>
      <c r="H1367" s="343">
        <v>100</v>
      </c>
      <c r="I1367" s="343">
        <v>994.99999999999989</v>
      </c>
      <c r="L1367" s="343">
        <v>9.9499999999999993</v>
      </c>
      <c r="M1367" s="355">
        <f t="shared" ref="M1367" si="174">+L1367/G1367</f>
        <v>1</v>
      </c>
    </row>
    <row r="1369" spans="1:18" x14ac:dyDescent="0.3">
      <c r="C1369" s="16" t="s">
        <v>175</v>
      </c>
      <c r="D1369" s="31"/>
      <c r="G1369" s="12">
        <v>6.5</v>
      </c>
      <c r="H1369" s="12">
        <v>500</v>
      </c>
      <c r="I1369" s="12">
        <v>3250</v>
      </c>
      <c r="J1369" s="12">
        <v>0.7209128046104053</v>
      </c>
      <c r="L1369" s="40">
        <v>6.5</v>
      </c>
      <c r="M1369" s="356">
        <f>GEOMEAN(M1370:M1371)</f>
        <v>1</v>
      </c>
      <c r="N1369" s="356">
        <f>+M1369*I1369</f>
        <v>3250</v>
      </c>
      <c r="O1369" s="356">
        <f>+N1369/I1369*100</f>
        <v>100</v>
      </c>
      <c r="R1369" s="12">
        <v>100</v>
      </c>
    </row>
    <row r="1370" spans="1:18" x14ac:dyDescent="0.3">
      <c r="A1370" s="343" t="s">
        <v>18</v>
      </c>
      <c r="B1370" s="343" t="s">
        <v>18</v>
      </c>
      <c r="C1370" s="343" t="s">
        <v>216</v>
      </c>
      <c r="D1370" s="343" t="s">
        <v>3</v>
      </c>
      <c r="E1370" s="343">
        <v>280211</v>
      </c>
      <c r="F1370" s="343">
        <v>4</v>
      </c>
      <c r="G1370" s="343">
        <v>6.5</v>
      </c>
      <c r="H1370" s="343">
        <v>500</v>
      </c>
      <c r="I1370" s="343">
        <v>3250</v>
      </c>
      <c r="L1370" s="343">
        <v>6.5</v>
      </c>
      <c r="M1370" s="355">
        <f t="shared" ref="M1370" si="175">+L1370/G1370</f>
        <v>1</v>
      </c>
    </row>
    <row r="1372" spans="1:18" x14ac:dyDescent="0.3">
      <c r="C1372" s="16" t="s">
        <v>176</v>
      </c>
      <c r="D1372" s="31"/>
      <c r="G1372" s="12">
        <v>7.0893707948070377</v>
      </c>
      <c r="H1372" s="12">
        <v>545</v>
      </c>
      <c r="I1372" s="12">
        <v>3863.7070831698356</v>
      </c>
      <c r="J1372" s="12">
        <v>0.85704489523724758</v>
      </c>
      <c r="L1372" s="40">
        <v>7.0893707948070377</v>
      </c>
      <c r="M1372" s="356">
        <f>GEOMEAN(M1373:M1376)</f>
        <v>1</v>
      </c>
      <c r="N1372" s="356">
        <f>+M1372*I1372</f>
        <v>3863.7070831698356</v>
      </c>
      <c r="O1372" s="356">
        <f>+N1372/I1372*100</f>
        <v>100</v>
      </c>
      <c r="R1372" s="12">
        <v>100</v>
      </c>
    </row>
    <row r="1373" spans="1:18" x14ac:dyDescent="0.3">
      <c r="A1373" s="343" t="s">
        <v>18</v>
      </c>
      <c r="B1373" s="343" t="s">
        <v>18</v>
      </c>
      <c r="C1373" s="343" t="s">
        <v>194</v>
      </c>
      <c r="D1373" s="343" t="s">
        <v>3</v>
      </c>
      <c r="E1373" s="343">
        <v>280211</v>
      </c>
      <c r="F1373" s="343">
        <v>4</v>
      </c>
      <c r="G1373" s="343">
        <v>6.75</v>
      </c>
      <c r="H1373" s="343">
        <v>36</v>
      </c>
      <c r="I1373" s="343">
        <v>243</v>
      </c>
      <c r="L1373" s="343">
        <v>6.75</v>
      </c>
      <c r="M1373" s="355">
        <f t="shared" ref="M1373:M1376" si="176">+L1373/G1373</f>
        <v>1</v>
      </c>
    </row>
    <row r="1374" spans="1:18" x14ac:dyDescent="0.3">
      <c r="A1374" s="343" t="s">
        <v>18</v>
      </c>
      <c r="B1374" s="343" t="s">
        <v>18</v>
      </c>
      <c r="C1374" s="343" t="s">
        <v>195</v>
      </c>
      <c r="D1374" s="343" t="s">
        <v>3</v>
      </c>
      <c r="E1374" s="343">
        <v>280211</v>
      </c>
      <c r="F1374" s="343">
        <v>4</v>
      </c>
      <c r="G1374" s="343">
        <v>4.5</v>
      </c>
      <c r="H1374" s="343">
        <v>384</v>
      </c>
      <c r="I1374" s="343">
        <v>1728</v>
      </c>
      <c r="L1374" s="343">
        <v>4.5</v>
      </c>
      <c r="M1374" s="355">
        <f t="shared" si="176"/>
        <v>1</v>
      </c>
    </row>
    <row r="1375" spans="1:18" x14ac:dyDescent="0.3">
      <c r="A1375" s="343" t="s">
        <v>18</v>
      </c>
      <c r="B1375" s="343" t="s">
        <v>18</v>
      </c>
      <c r="C1375" s="343" t="s">
        <v>198</v>
      </c>
      <c r="D1375" s="343" t="s">
        <v>3</v>
      </c>
      <c r="E1375" s="343">
        <v>280211</v>
      </c>
      <c r="F1375" s="343">
        <v>4</v>
      </c>
      <c r="G1375" s="343">
        <v>4.95</v>
      </c>
      <c r="H1375" s="343">
        <v>75</v>
      </c>
      <c r="I1375" s="343">
        <v>371.25</v>
      </c>
      <c r="L1375" s="343">
        <v>4.95</v>
      </c>
      <c r="M1375" s="355">
        <f t="shared" si="176"/>
        <v>1</v>
      </c>
    </row>
    <row r="1376" spans="1:18" x14ac:dyDescent="0.3">
      <c r="A1376" s="343" t="s">
        <v>18</v>
      </c>
      <c r="B1376" s="343" t="s">
        <v>18</v>
      </c>
      <c r="C1376" s="343" t="s">
        <v>208</v>
      </c>
      <c r="D1376" s="343" t="s">
        <v>3</v>
      </c>
      <c r="E1376" s="343">
        <v>280211</v>
      </c>
      <c r="F1376" s="343">
        <v>4</v>
      </c>
      <c r="G1376" s="343">
        <v>16.8</v>
      </c>
      <c r="H1376" s="343">
        <v>50</v>
      </c>
      <c r="I1376" s="343">
        <v>840</v>
      </c>
      <c r="L1376" s="343">
        <v>16.8</v>
      </c>
      <c r="M1376" s="355">
        <f t="shared" si="176"/>
        <v>1</v>
      </c>
    </row>
    <row r="1379" spans="1:18" x14ac:dyDescent="0.3">
      <c r="C1379" s="41" t="s">
        <v>40</v>
      </c>
      <c r="D1379" s="31"/>
      <c r="G1379" s="22">
        <v>12.980784143887687</v>
      </c>
      <c r="H1379" s="22">
        <v>426</v>
      </c>
      <c r="I1379" s="22">
        <v>5002.2203498821782</v>
      </c>
      <c r="J1379" s="22">
        <v>100</v>
      </c>
      <c r="K1379" s="44"/>
      <c r="L1379" s="22">
        <v>14.480895229969132</v>
      </c>
      <c r="M1379" s="356"/>
      <c r="N1379" s="356"/>
      <c r="O1379" s="356"/>
      <c r="P1379" s="44"/>
      <c r="Q1379" s="44"/>
      <c r="R1379" s="22">
        <v>110.41928821560285</v>
      </c>
    </row>
    <row r="1381" spans="1:18" x14ac:dyDescent="0.3">
      <c r="C1381" s="16" t="s">
        <v>177</v>
      </c>
      <c r="D1381" s="31"/>
      <c r="G1381" s="12">
        <v>26.13994488301655</v>
      </c>
      <c r="H1381" s="12">
        <v>63</v>
      </c>
      <c r="I1381" s="12">
        <v>1646.8165276300426</v>
      </c>
      <c r="J1381" s="12">
        <v>32.921711009168789</v>
      </c>
      <c r="L1381" s="40">
        <v>26.980764351299833</v>
      </c>
      <c r="M1381" s="356">
        <f>GEOMEAN(M1382:M1384)</f>
        <v>1.0321660765562506</v>
      </c>
      <c r="N1381" s="356">
        <f>+M1381*I1381</f>
        <v>1699.7881541318893</v>
      </c>
      <c r="O1381" s="356">
        <f>+N1381/I1381*100</f>
        <v>103.21660765562505</v>
      </c>
      <c r="R1381" s="12">
        <v>103.21660765562505</v>
      </c>
    </row>
    <row r="1382" spans="1:18" x14ac:dyDescent="0.3">
      <c r="A1382" s="343" t="s">
        <v>18</v>
      </c>
      <c r="B1382" s="343" t="s">
        <v>18</v>
      </c>
      <c r="C1382" s="343" t="s">
        <v>205</v>
      </c>
      <c r="D1382" s="343" t="s">
        <v>3</v>
      </c>
      <c r="E1382" s="343">
        <v>280210</v>
      </c>
      <c r="F1382" s="343">
        <v>16</v>
      </c>
      <c r="G1382" s="343">
        <v>23.68</v>
      </c>
      <c r="H1382" s="343">
        <v>12</v>
      </c>
      <c r="I1382" s="343">
        <v>284.15999999999997</v>
      </c>
      <c r="L1382" s="343">
        <v>23.68</v>
      </c>
      <c r="M1382" s="355">
        <f t="shared" ref="M1382:M1384" si="177">+L1382/G1382</f>
        <v>1</v>
      </c>
    </row>
    <row r="1383" spans="1:18" x14ac:dyDescent="0.3">
      <c r="A1383" s="343" t="s">
        <v>18</v>
      </c>
      <c r="B1383" s="343" t="s">
        <v>18</v>
      </c>
      <c r="C1383" s="343" t="s">
        <v>208</v>
      </c>
      <c r="D1383" s="343" t="s">
        <v>3</v>
      </c>
      <c r="E1383" s="343">
        <v>280210</v>
      </c>
      <c r="F1383" s="343">
        <v>16</v>
      </c>
      <c r="G1383" s="343">
        <v>30.55</v>
      </c>
      <c r="H1383" s="343">
        <v>50</v>
      </c>
      <c r="I1383" s="343">
        <v>1527.5</v>
      </c>
      <c r="L1383" s="343">
        <v>30.55</v>
      </c>
      <c r="M1383" s="355">
        <f t="shared" si="177"/>
        <v>1</v>
      </c>
    </row>
    <row r="1384" spans="1:18" x14ac:dyDescent="0.3">
      <c r="A1384" s="343" t="s">
        <v>18</v>
      </c>
      <c r="B1384" s="343" t="s">
        <v>18</v>
      </c>
      <c r="C1384" s="343" t="s">
        <v>219</v>
      </c>
      <c r="D1384" s="343" t="s">
        <v>3</v>
      </c>
      <c r="E1384" s="343">
        <v>280210</v>
      </c>
      <c r="F1384" s="343">
        <v>16</v>
      </c>
      <c r="G1384" s="343">
        <v>24.69</v>
      </c>
      <c r="H1384" s="343">
        <v>1</v>
      </c>
      <c r="I1384" s="343">
        <v>24.69</v>
      </c>
      <c r="L1384" s="343">
        <v>27.15</v>
      </c>
      <c r="M1384" s="355">
        <f t="shared" si="177"/>
        <v>1.0996354799513972</v>
      </c>
    </row>
    <row r="1386" spans="1:18" x14ac:dyDescent="0.3">
      <c r="C1386" s="16" t="s">
        <v>178</v>
      </c>
      <c r="D1386" s="31"/>
      <c r="G1386" s="12">
        <v>12.75</v>
      </c>
      <c r="H1386" s="12">
        <v>50</v>
      </c>
      <c r="I1386" s="12">
        <v>637.5</v>
      </c>
      <c r="J1386" s="12">
        <v>12.744340620960761</v>
      </c>
      <c r="L1386" s="40">
        <v>12.75</v>
      </c>
      <c r="M1386" s="356">
        <f>GEOMEAN(M1387:M1388)</f>
        <v>1</v>
      </c>
      <c r="N1386" s="356">
        <f>+M1386*I1386</f>
        <v>637.5</v>
      </c>
      <c r="O1386" s="356">
        <f>+N1386/I1386*100</f>
        <v>100</v>
      </c>
      <c r="R1386" s="12">
        <v>100</v>
      </c>
    </row>
    <row r="1387" spans="1:18" x14ac:dyDescent="0.3">
      <c r="A1387" s="343" t="s">
        <v>18</v>
      </c>
      <c r="B1387" s="343" t="s">
        <v>18</v>
      </c>
      <c r="C1387" s="343" t="s">
        <v>208</v>
      </c>
      <c r="D1387" s="343" t="s">
        <v>3</v>
      </c>
      <c r="E1387" s="343">
        <v>280210</v>
      </c>
      <c r="F1387" s="343">
        <v>4</v>
      </c>
      <c r="G1387" s="343">
        <v>12.75</v>
      </c>
      <c r="H1387" s="343">
        <v>50</v>
      </c>
      <c r="I1387" s="343">
        <v>637.5</v>
      </c>
      <c r="L1387" s="343">
        <v>12.75</v>
      </c>
      <c r="M1387" s="355">
        <f t="shared" ref="M1387" si="178">+L1387/G1387</f>
        <v>1</v>
      </c>
    </row>
    <row r="1389" spans="1:18" x14ac:dyDescent="0.3">
      <c r="C1389" s="16" t="s">
        <v>179</v>
      </c>
      <c r="D1389" s="31"/>
      <c r="G1389" s="12">
        <v>10.87013258197865</v>
      </c>
      <c r="H1389" s="12">
        <v>173</v>
      </c>
      <c r="I1389" s="12">
        <v>1880.5329366823064</v>
      </c>
      <c r="J1389" s="12">
        <v>37.593964382768554</v>
      </c>
      <c r="L1389" s="40">
        <v>11.023253151591915</v>
      </c>
      <c r="M1389" s="356">
        <f>GEOMEAN(M1390:M1392)</f>
        <v>1.0140863571312018</v>
      </c>
      <c r="N1389" s="356">
        <f>+M1389*I1389</f>
        <v>1907.0227952254011</v>
      </c>
      <c r="O1389" s="356">
        <f>+N1389/I1389*100</f>
        <v>101.40863571312018</v>
      </c>
      <c r="R1389" s="12">
        <v>101.40863571312018</v>
      </c>
    </row>
    <row r="1390" spans="1:18" x14ac:dyDescent="0.3">
      <c r="A1390" s="343" t="s">
        <v>18</v>
      </c>
      <c r="B1390" s="343" t="s">
        <v>18</v>
      </c>
      <c r="C1390" s="343" t="s">
        <v>201</v>
      </c>
      <c r="D1390" s="343" t="s">
        <v>3</v>
      </c>
      <c r="E1390" s="343">
        <v>280210</v>
      </c>
      <c r="F1390" s="343">
        <v>16</v>
      </c>
      <c r="G1390" s="343">
        <v>10.5</v>
      </c>
      <c r="H1390" s="343">
        <v>23</v>
      </c>
      <c r="I1390" s="343">
        <v>241.5</v>
      </c>
      <c r="L1390" s="343">
        <v>10.95</v>
      </c>
      <c r="M1390" s="355">
        <f t="shared" ref="M1390:M1392" si="179">+L1390/G1390</f>
        <v>1.0428571428571427</v>
      </c>
    </row>
    <row r="1391" spans="1:18" x14ac:dyDescent="0.3">
      <c r="A1391" s="343" t="s">
        <v>18</v>
      </c>
      <c r="B1391" s="343" t="s">
        <v>18</v>
      </c>
      <c r="C1391" s="343" t="s">
        <v>208</v>
      </c>
      <c r="D1391" s="343" t="s">
        <v>3</v>
      </c>
      <c r="E1391" s="343">
        <v>280210</v>
      </c>
      <c r="F1391" s="343">
        <v>16</v>
      </c>
      <c r="G1391" s="343">
        <v>11.65</v>
      </c>
      <c r="H1391" s="343">
        <v>50</v>
      </c>
      <c r="I1391" s="343">
        <v>582.5</v>
      </c>
      <c r="L1391" s="343">
        <v>11.65</v>
      </c>
      <c r="M1391" s="355">
        <f t="shared" si="179"/>
        <v>1</v>
      </c>
    </row>
    <row r="1392" spans="1:18" x14ac:dyDescent="0.3">
      <c r="A1392" s="343" t="s">
        <v>18</v>
      </c>
      <c r="B1392" s="343" t="s">
        <v>18</v>
      </c>
      <c r="C1392" s="343" t="s">
        <v>216</v>
      </c>
      <c r="D1392" s="343" t="s">
        <v>3</v>
      </c>
      <c r="E1392" s="343">
        <v>280210</v>
      </c>
      <c r="F1392" s="343">
        <v>16</v>
      </c>
      <c r="G1392" s="343">
        <v>10.5</v>
      </c>
      <c r="H1392" s="343">
        <v>100</v>
      </c>
      <c r="I1392" s="343">
        <v>1050</v>
      </c>
      <c r="L1392" s="343">
        <v>10.5</v>
      </c>
      <c r="M1392" s="355">
        <f t="shared" si="179"/>
        <v>1</v>
      </c>
    </row>
    <row r="1394" spans="1:18" x14ac:dyDescent="0.3">
      <c r="C1394" s="16" t="s">
        <v>180</v>
      </c>
      <c r="D1394" s="31"/>
      <c r="G1394" s="12">
        <v>5.9812206112130655</v>
      </c>
      <c r="H1394" s="12">
        <v>140</v>
      </c>
      <c r="I1394" s="12">
        <v>837.37088556982917</v>
      </c>
      <c r="J1394" s="12">
        <v>16.739983987101898</v>
      </c>
      <c r="L1394" s="40">
        <v>9.1364653997046368</v>
      </c>
      <c r="M1394" s="356">
        <f>GEOMEAN(M1395:M1397)</f>
        <v>1.5275252316519468</v>
      </c>
      <c r="N1394" s="356">
        <f>+M1394*I1394</f>
        <v>1279.105155958649</v>
      </c>
      <c r="O1394" s="356">
        <f>+N1394/I1394*100</f>
        <v>152.75252316519465</v>
      </c>
      <c r="R1394" s="12">
        <v>152.75252316519467</v>
      </c>
    </row>
    <row r="1395" spans="1:18" x14ac:dyDescent="0.3">
      <c r="A1395" s="343" t="s">
        <v>18</v>
      </c>
      <c r="B1395" s="343" t="s">
        <v>18</v>
      </c>
      <c r="C1395" s="343" t="s">
        <v>208</v>
      </c>
      <c r="D1395" s="343" t="s">
        <v>3</v>
      </c>
      <c r="E1395" s="343">
        <v>280210</v>
      </c>
      <c r="F1395" s="343">
        <v>16</v>
      </c>
      <c r="G1395" s="343">
        <v>7.95</v>
      </c>
      <c r="H1395" s="343">
        <v>50</v>
      </c>
      <c r="I1395" s="343">
        <v>397.5</v>
      </c>
      <c r="L1395" s="343">
        <v>7.95</v>
      </c>
      <c r="M1395" s="355">
        <f t="shared" ref="M1395:M1396" si="180">+L1395/G1395</f>
        <v>1</v>
      </c>
    </row>
    <row r="1396" spans="1:18" x14ac:dyDescent="0.3">
      <c r="A1396" s="343" t="s">
        <v>18</v>
      </c>
      <c r="B1396" s="343" t="s">
        <v>18</v>
      </c>
      <c r="C1396" s="343" t="s">
        <v>216</v>
      </c>
      <c r="D1396" s="343" t="s">
        <v>3</v>
      </c>
      <c r="E1396" s="343">
        <v>280210</v>
      </c>
      <c r="F1396" s="343">
        <v>16</v>
      </c>
      <c r="G1396" s="343">
        <v>4.5</v>
      </c>
      <c r="H1396" s="343">
        <v>90</v>
      </c>
      <c r="I1396" s="343">
        <v>405</v>
      </c>
      <c r="L1396" s="343">
        <v>10.5</v>
      </c>
      <c r="M1396" s="355">
        <f t="shared" si="180"/>
        <v>2.3333333333333335</v>
      </c>
    </row>
    <row r="1399" spans="1:18" x14ac:dyDescent="0.3">
      <c r="C1399" s="41" t="s">
        <v>181</v>
      </c>
      <c r="D1399" s="31"/>
      <c r="G1399" s="22">
        <v>7.2793682284273507</v>
      </c>
      <c r="H1399" s="22">
        <v>9546</v>
      </c>
      <c r="I1399" s="22">
        <v>48418.553283451052</v>
      </c>
      <c r="J1399" s="22">
        <v>100</v>
      </c>
      <c r="K1399" s="44"/>
      <c r="L1399" s="22">
        <v>7.5798939082362393</v>
      </c>
      <c r="M1399" s="356"/>
      <c r="N1399" s="356"/>
      <c r="O1399" s="356"/>
      <c r="P1399" s="44"/>
      <c r="Q1399" s="44"/>
      <c r="R1399" s="22">
        <v>10117.005527945987</v>
      </c>
    </row>
    <row r="1401" spans="1:18" x14ac:dyDescent="0.3">
      <c r="C1401" s="16" t="s">
        <v>182</v>
      </c>
      <c r="D1401" s="31"/>
      <c r="G1401" s="12">
        <v>14.778590280047611</v>
      </c>
      <c r="H1401" s="12">
        <v>307</v>
      </c>
      <c r="I1401" s="12">
        <v>4537.0272159746164</v>
      </c>
      <c r="J1401" s="12">
        <v>9.3704311845379404</v>
      </c>
      <c r="L1401" s="40">
        <v>16.106787362371215</v>
      </c>
      <c r="M1401" s="356">
        <f>GEOMEAN(M1402:M1405)</f>
        <v>1.0898730567093931</v>
      </c>
      <c r="N1401" s="356">
        <f>+M1401*I1401</f>
        <v>4944.7837202479632</v>
      </c>
      <c r="O1401" s="356">
        <f>+N1401/I1401*100</f>
        <v>108.98730567093931</v>
      </c>
      <c r="R1401" s="12">
        <v>108.98730567093931</v>
      </c>
    </row>
    <row r="1402" spans="1:18" x14ac:dyDescent="0.3">
      <c r="A1402" s="343" t="s">
        <v>18</v>
      </c>
      <c r="B1402" s="343" t="s">
        <v>18</v>
      </c>
      <c r="C1402" s="343" t="s">
        <v>63</v>
      </c>
      <c r="D1402" s="343" t="s">
        <v>3</v>
      </c>
      <c r="E1402" s="343">
        <v>280209</v>
      </c>
      <c r="F1402" s="343">
        <v>4</v>
      </c>
      <c r="G1402" s="343">
        <v>14</v>
      </c>
      <c r="H1402" s="343">
        <v>36</v>
      </c>
      <c r="I1402" s="343">
        <v>504</v>
      </c>
      <c r="L1402" s="343">
        <v>15.49</v>
      </c>
      <c r="M1402" s="355">
        <f t="shared" ref="M1402:M1405" si="181">+L1402/G1402</f>
        <v>1.1064285714285715</v>
      </c>
    </row>
    <row r="1403" spans="1:18" x14ac:dyDescent="0.3">
      <c r="A1403" s="343" t="s">
        <v>18</v>
      </c>
      <c r="B1403" s="343" t="s">
        <v>18</v>
      </c>
      <c r="C1403" s="343" t="s">
        <v>65</v>
      </c>
      <c r="D1403" s="343" t="s">
        <v>3</v>
      </c>
      <c r="E1403" s="343">
        <v>280209</v>
      </c>
      <c r="F1403" s="343">
        <v>4</v>
      </c>
      <c r="G1403" s="343">
        <v>16.5</v>
      </c>
      <c r="H1403" s="343">
        <v>8</v>
      </c>
      <c r="I1403" s="343">
        <v>132</v>
      </c>
      <c r="L1403" s="343">
        <v>16.5</v>
      </c>
      <c r="M1403" s="355">
        <f t="shared" si="181"/>
        <v>1</v>
      </c>
    </row>
    <row r="1404" spans="1:18" x14ac:dyDescent="0.3">
      <c r="A1404" s="343" t="s">
        <v>18</v>
      </c>
      <c r="B1404" s="343" t="s">
        <v>18</v>
      </c>
      <c r="C1404" s="343" t="s">
        <v>73</v>
      </c>
      <c r="D1404" s="343" t="s">
        <v>3</v>
      </c>
      <c r="E1404" s="343">
        <v>280209</v>
      </c>
      <c r="F1404" s="343">
        <v>4</v>
      </c>
      <c r="G1404" s="343">
        <v>14</v>
      </c>
      <c r="H1404" s="343">
        <v>100</v>
      </c>
      <c r="I1404" s="343">
        <v>1400</v>
      </c>
      <c r="L1404" s="343">
        <v>17</v>
      </c>
      <c r="M1404" s="355">
        <f t="shared" si="181"/>
        <v>1.2142857142857142</v>
      </c>
    </row>
    <row r="1405" spans="1:18" x14ac:dyDescent="0.3">
      <c r="A1405" s="343" t="s">
        <v>18</v>
      </c>
      <c r="B1405" s="343" t="s">
        <v>18</v>
      </c>
      <c r="C1405" s="343" t="s">
        <v>74</v>
      </c>
      <c r="D1405" s="343" t="s">
        <v>3</v>
      </c>
      <c r="E1405" s="343">
        <v>280209</v>
      </c>
      <c r="F1405" s="343">
        <v>4</v>
      </c>
      <c r="G1405" s="343">
        <v>14.75</v>
      </c>
      <c r="H1405" s="343">
        <v>163</v>
      </c>
      <c r="I1405" s="343">
        <v>2404.25</v>
      </c>
      <c r="L1405" s="343">
        <v>15.49</v>
      </c>
      <c r="M1405" s="355">
        <f t="shared" si="181"/>
        <v>1.0501694915254238</v>
      </c>
    </row>
    <row r="1407" spans="1:18" x14ac:dyDescent="0.3">
      <c r="C1407" s="16" t="s">
        <v>183</v>
      </c>
      <c r="D1407" s="31"/>
      <c r="G1407" s="12">
        <v>7.6441153837445439</v>
      </c>
      <c r="H1407" s="12">
        <v>277</v>
      </c>
      <c r="I1407" s="12">
        <v>2117.4199612972388</v>
      </c>
      <c r="J1407" s="12">
        <v>4.3731582579542927</v>
      </c>
      <c r="L1407" s="40">
        <v>8.35</v>
      </c>
      <c r="M1407" s="356">
        <f>GEOMEAN(M1408:M1409)</f>
        <v>1.0923435323538602</v>
      </c>
      <c r="N1407" s="356">
        <f>+M1407*I1407</f>
        <v>2312.9499999999998</v>
      </c>
      <c r="O1407" s="356">
        <f>+N1407/I1407*100</f>
        <v>109.23435323538601</v>
      </c>
      <c r="R1407" s="12">
        <v>109.23435323538604</v>
      </c>
    </row>
    <row r="1408" spans="1:18" x14ac:dyDescent="0.3">
      <c r="A1408" s="343" t="s">
        <v>18</v>
      </c>
      <c r="B1408" s="343" t="s">
        <v>18</v>
      </c>
      <c r="C1408" s="343" t="s">
        <v>206</v>
      </c>
      <c r="D1408" s="343" t="s">
        <v>3</v>
      </c>
      <c r="E1408" s="343">
        <v>280209</v>
      </c>
      <c r="F1408" s="343">
        <v>4</v>
      </c>
      <c r="G1408" s="343">
        <v>7.95</v>
      </c>
      <c r="H1408" s="343">
        <v>200</v>
      </c>
      <c r="I1408" s="343">
        <v>1590</v>
      </c>
      <c r="L1408" s="343">
        <v>8.35</v>
      </c>
      <c r="M1408" s="355">
        <f t="shared" ref="M1408:M1409" si="182">+L1408/G1408</f>
        <v>1.050314465408805</v>
      </c>
    </row>
    <row r="1409" spans="1:18" x14ac:dyDescent="0.3">
      <c r="A1409" s="343" t="s">
        <v>18</v>
      </c>
      <c r="B1409" s="343" t="s">
        <v>18</v>
      </c>
      <c r="C1409" s="343" t="s">
        <v>219</v>
      </c>
      <c r="D1409" s="343" t="s">
        <v>3</v>
      </c>
      <c r="E1409" s="343">
        <v>280209</v>
      </c>
      <c r="F1409" s="343">
        <v>4</v>
      </c>
      <c r="G1409" s="343">
        <v>7.35</v>
      </c>
      <c r="H1409" s="343">
        <v>77</v>
      </c>
      <c r="I1409" s="343">
        <v>565.94999999999993</v>
      </c>
      <c r="L1409" s="343">
        <v>8.35</v>
      </c>
      <c r="M1409" s="355">
        <f t="shared" si="182"/>
        <v>1.1360544217687074</v>
      </c>
    </row>
    <row r="1411" spans="1:18" x14ac:dyDescent="0.3">
      <c r="C1411" s="16" t="s">
        <v>184</v>
      </c>
      <c r="D1411" s="31"/>
      <c r="G1411" s="12">
        <v>14.120021246442938</v>
      </c>
      <c r="H1411" s="12">
        <v>46</v>
      </c>
      <c r="I1411" s="12">
        <v>649.52097733637515</v>
      </c>
      <c r="J1411" s="12">
        <v>1.3414712610968791</v>
      </c>
      <c r="L1411" s="40">
        <v>14.120021246442938</v>
      </c>
      <c r="M1411" s="356">
        <f>GEOMEAN(M1412:M1413)</f>
        <v>1</v>
      </c>
      <c r="N1411" s="356">
        <f>+M1411*I1411</f>
        <v>649.52097733637515</v>
      </c>
      <c r="O1411" s="356">
        <f>+N1411/I1411*100</f>
        <v>100</v>
      </c>
      <c r="R1411" s="12">
        <v>100</v>
      </c>
    </row>
    <row r="1412" spans="1:18" x14ac:dyDescent="0.3">
      <c r="A1412" s="343" t="s">
        <v>18</v>
      </c>
      <c r="B1412" s="343" t="s">
        <v>18</v>
      </c>
      <c r="C1412" s="343" t="s">
        <v>201</v>
      </c>
      <c r="D1412" s="343" t="s">
        <v>3</v>
      </c>
      <c r="E1412" s="343">
        <v>280209</v>
      </c>
      <c r="F1412" s="343">
        <v>4</v>
      </c>
      <c r="G1412" s="343">
        <v>14.5</v>
      </c>
      <c r="H1412" s="343">
        <v>36</v>
      </c>
      <c r="I1412" s="343">
        <v>522</v>
      </c>
      <c r="L1412" s="343">
        <v>14.5</v>
      </c>
      <c r="M1412" s="355">
        <f t="shared" ref="M1412:M1413" si="183">+L1412/G1412</f>
        <v>1</v>
      </c>
    </row>
    <row r="1413" spans="1:18" x14ac:dyDescent="0.3">
      <c r="A1413" s="343" t="s">
        <v>18</v>
      </c>
      <c r="B1413" s="343" t="s">
        <v>18</v>
      </c>
      <c r="C1413" s="343" t="s">
        <v>208</v>
      </c>
      <c r="D1413" s="343" t="s">
        <v>3</v>
      </c>
      <c r="E1413" s="343">
        <v>280209</v>
      </c>
      <c r="F1413" s="343">
        <v>4</v>
      </c>
      <c r="G1413" s="343">
        <v>13.75</v>
      </c>
      <c r="H1413" s="343">
        <v>10</v>
      </c>
      <c r="I1413" s="343">
        <v>137.5</v>
      </c>
      <c r="L1413" s="343">
        <v>13.75</v>
      </c>
      <c r="M1413" s="355">
        <f t="shared" si="183"/>
        <v>1</v>
      </c>
    </row>
    <row r="1415" spans="1:18" x14ac:dyDescent="0.3">
      <c r="C1415" s="16" t="s">
        <v>185</v>
      </c>
      <c r="D1415" s="31"/>
      <c r="G1415" s="12">
        <v>6.1621199951670063</v>
      </c>
      <c r="H1415" s="12">
        <v>3214</v>
      </c>
      <c r="I1415" s="12">
        <v>19805.053664466759</v>
      </c>
      <c r="J1415" s="12">
        <v>40.903852596595272</v>
      </c>
      <c r="L1415" s="40">
        <v>6.4532540627865096</v>
      </c>
      <c r="M1415" s="356">
        <f>GEOMEAN(M1416:M1424)</f>
        <v>1.0472457640954478</v>
      </c>
      <c r="N1415" s="356">
        <f>+M1415*I1415</f>
        <v>20740.758557795838</v>
      </c>
      <c r="O1415" s="356">
        <f>+N1415/I1415*100</f>
        <v>104.72457640954478</v>
      </c>
      <c r="R1415" s="12">
        <v>104.7245764095448</v>
      </c>
    </row>
    <row r="1416" spans="1:18" x14ac:dyDescent="0.3">
      <c r="A1416" s="343" t="s">
        <v>18</v>
      </c>
      <c r="B1416" s="343" t="s">
        <v>18</v>
      </c>
      <c r="C1416" s="343" t="s">
        <v>199</v>
      </c>
      <c r="D1416" s="343" t="s">
        <v>3</v>
      </c>
      <c r="E1416" s="343">
        <v>280209</v>
      </c>
      <c r="F1416" s="343">
        <v>16</v>
      </c>
      <c r="G1416" s="343">
        <v>3</v>
      </c>
      <c r="H1416" s="343">
        <v>200</v>
      </c>
      <c r="I1416" s="343">
        <v>600</v>
      </c>
      <c r="L1416" s="343">
        <v>3.5</v>
      </c>
      <c r="M1416" s="355">
        <f t="shared" ref="M1416:M1424" si="184">+L1416/G1416</f>
        <v>1.1666666666666667</v>
      </c>
    </row>
    <row r="1417" spans="1:18" x14ac:dyDescent="0.3">
      <c r="A1417" s="343" t="s">
        <v>18</v>
      </c>
      <c r="B1417" s="343" t="s">
        <v>18</v>
      </c>
      <c r="C1417" s="343" t="s">
        <v>201</v>
      </c>
      <c r="D1417" s="343" t="s">
        <v>3</v>
      </c>
      <c r="E1417" s="343">
        <v>280209</v>
      </c>
      <c r="F1417" s="343">
        <v>16</v>
      </c>
      <c r="G1417" s="343">
        <v>8.5</v>
      </c>
      <c r="H1417" s="343">
        <v>200</v>
      </c>
      <c r="I1417" s="343">
        <v>1700</v>
      </c>
      <c r="L1417" s="343">
        <v>8</v>
      </c>
      <c r="M1417" s="355">
        <f t="shared" si="184"/>
        <v>0.94117647058823528</v>
      </c>
    </row>
    <row r="1418" spans="1:18" x14ac:dyDescent="0.3">
      <c r="A1418" s="343" t="s">
        <v>18</v>
      </c>
      <c r="B1418" s="343" t="s">
        <v>18</v>
      </c>
      <c r="C1418" s="343" t="s">
        <v>202</v>
      </c>
      <c r="D1418" s="343" t="s">
        <v>3</v>
      </c>
      <c r="E1418" s="343">
        <v>280209</v>
      </c>
      <c r="F1418" s="343">
        <v>16</v>
      </c>
      <c r="G1418" s="343">
        <v>9.5</v>
      </c>
      <c r="H1418" s="343">
        <v>300</v>
      </c>
      <c r="I1418" s="343">
        <v>2850</v>
      </c>
      <c r="L1418" s="343">
        <v>9.5</v>
      </c>
      <c r="M1418" s="355">
        <f t="shared" si="184"/>
        <v>1</v>
      </c>
    </row>
    <row r="1419" spans="1:18" x14ac:dyDescent="0.3">
      <c r="A1419" s="343" t="s">
        <v>18</v>
      </c>
      <c r="B1419" s="343" t="s">
        <v>18</v>
      </c>
      <c r="C1419" s="343" t="s">
        <v>206</v>
      </c>
      <c r="D1419" s="343" t="s">
        <v>3</v>
      </c>
      <c r="E1419" s="343">
        <v>280209</v>
      </c>
      <c r="F1419" s="343">
        <v>16</v>
      </c>
      <c r="G1419" s="343">
        <v>4.95</v>
      </c>
      <c r="H1419" s="343">
        <v>400</v>
      </c>
      <c r="I1419" s="343">
        <v>1980</v>
      </c>
      <c r="L1419" s="343">
        <v>5.5</v>
      </c>
      <c r="M1419" s="355">
        <f t="shared" si="184"/>
        <v>1.1111111111111112</v>
      </c>
    </row>
    <row r="1420" spans="1:18" x14ac:dyDescent="0.3">
      <c r="A1420" s="343" t="s">
        <v>18</v>
      </c>
      <c r="B1420" s="343" t="s">
        <v>18</v>
      </c>
      <c r="C1420" s="343" t="s">
        <v>208</v>
      </c>
      <c r="D1420" s="343" t="s">
        <v>3</v>
      </c>
      <c r="E1420" s="343">
        <v>280209</v>
      </c>
      <c r="F1420" s="343">
        <v>16</v>
      </c>
      <c r="G1420" s="343">
        <v>4.9000000000000004</v>
      </c>
      <c r="H1420" s="343">
        <v>1500</v>
      </c>
      <c r="I1420" s="343">
        <v>7350.0000000000009</v>
      </c>
      <c r="L1420" s="343">
        <v>4.9000000000000004</v>
      </c>
      <c r="M1420" s="355">
        <f t="shared" si="184"/>
        <v>1</v>
      </c>
    </row>
    <row r="1421" spans="1:18" x14ac:dyDescent="0.3">
      <c r="A1421" s="343" t="s">
        <v>18</v>
      </c>
      <c r="B1421" s="343" t="s">
        <v>18</v>
      </c>
      <c r="C1421" s="343" t="s">
        <v>209</v>
      </c>
      <c r="D1421" s="343" t="s">
        <v>3</v>
      </c>
      <c r="E1421" s="343">
        <v>280209</v>
      </c>
      <c r="F1421" s="343">
        <v>16</v>
      </c>
      <c r="G1421" s="343">
        <v>5.4</v>
      </c>
      <c r="H1421" s="343">
        <v>160</v>
      </c>
      <c r="I1421" s="343">
        <v>864</v>
      </c>
      <c r="L1421" s="343">
        <v>6</v>
      </c>
      <c r="M1421" s="355">
        <f t="shared" si="184"/>
        <v>1.1111111111111109</v>
      </c>
    </row>
    <row r="1422" spans="1:18" x14ac:dyDescent="0.3">
      <c r="A1422" s="343" t="s">
        <v>18</v>
      </c>
      <c r="B1422" s="343" t="s">
        <v>18</v>
      </c>
      <c r="C1422" s="343" t="s">
        <v>216</v>
      </c>
      <c r="D1422" s="343" t="s">
        <v>3</v>
      </c>
      <c r="E1422" s="343">
        <v>280209</v>
      </c>
      <c r="F1422" s="343">
        <v>16</v>
      </c>
      <c r="G1422" s="343">
        <v>10</v>
      </c>
      <c r="H1422" s="343">
        <v>200</v>
      </c>
      <c r="I1422" s="343">
        <v>2000</v>
      </c>
      <c r="L1422" s="343">
        <v>10</v>
      </c>
      <c r="M1422" s="355">
        <f t="shared" si="184"/>
        <v>1</v>
      </c>
    </row>
    <row r="1423" spans="1:18" x14ac:dyDescent="0.3">
      <c r="A1423" s="343" t="s">
        <v>18</v>
      </c>
      <c r="B1423" s="343" t="s">
        <v>18</v>
      </c>
      <c r="C1423" s="343" t="s">
        <v>218</v>
      </c>
      <c r="D1423" s="343" t="s">
        <v>3</v>
      </c>
      <c r="E1423" s="343">
        <v>280209</v>
      </c>
      <c r="F1423" s="343">
        <v>16</v>
      </c>
      <c r="G1423" s="343">
        <v>9.5</v>
      </c>
      <c r="H1423" s="343">
        <v>60</v>
      </c>
      <c r="I1423" s="343">
        <v>570</v>
      </c>
      <c r="L1423" s="343">
        <v>9.5</v>
      </c>
      <c r="M1423" s="355">
        <f t="shared" si="184"/>
        <v>1</v>
      </c>
    </row>
    <row r="1424" spans="1:18" x14ac:dyDescent="0.3">
      <c r="A1424" s="343" t="s">
        <v>18</v>
      </c>
      <c r="B1424" s="343" t="s">
        <v>18</v>
      </c>
      <c r="C1424" s="343" t="s">
        <v>219</v>
      </c>
      <c r="D1424" s="343" t="s">
        <v>3</v>
      </c>
      <c r="E1424" s="343">
        <v>280209</v>
      </c>
      <c r="F1424" s="343">
        <v>16</v>
      </c>
      <c r="G1424" s="343">
        <v>4.25</v>
      </c>
      <c r="H1424" s="343">
        <v>194</v>
      </c>
      <c r="I1424" s="343">
        <v>824.5</v>
      </c>
      <c r="L1424" s="343">
        <v>4.75</v>
      </c>
      <c r="M1424" s="355">
        <f t="shared" si="184"/>
        <v>1.1176470588235294</v>
      </c>
    </row>
    <row r="1426" spans="1:18" x14ac:dyDescent="0.3">
      <c r="C1426" s="16" t="s">
        <v>186</v>
      </c>
      <c r="D1426" s="31"/>
      <c r="G1426" s="12">
        <v>11.641305768684198</v>
      </c>
      <c r="H1426" s="12">
        <v>59</v>
      </c>
      <c r="I1426" s="12">
        <v>686.83704035236769</v>
      </c>
      <c r="J1426" s="12">
        <v>1.4185410215201975</v>
      </c>
      <c r="L1426" s="40">
        <v>11.393331382874807</v>
      </c>
      <c r="M1426" s="356">
        <f>GEOMEAN(M1427:M1429)</f>
        <v>0.97869874816994706</v>
      </c>
      <c r="N1426" s="356">
        <f>+M1426*I1426</f>
        <v>672.2065515896137</v>
      </c>
      <c r="O1426" s="356">
        <f>+N1426/I1426*100</f>
        <v>97.869874816994709</v>
      </c>
      <c r="R1426" s="12">
        <v>97.869874816994695</v>
      </c>
    </row>
    <row r="1427" spans="1:18" x14ac:dyDescent="0.3">
      <c r="A1427" s="343" t="s">
        <v>18</v>
      </c>
      <c r="B1427" s="343" t="s">
        <v>18</v>
      </c>
      <c r="C1427" s="343" t="s">
        <v>205</v>
      </c>
      <c r="D1427" s="343" t="s">
        <v>3</v>
      </c>
      <c r="E1427" s="343">
        <v>280209</v>
      </c>
      <c r="F1427" s="343">
        <v>4</v>
      </c>
      <c r="G1427" s="343">
        <v>11.2</v>
      </c>
      <c r="H1427" s="343">
        <v>9</v>
      </c>
      <c r="I1427" s="343">
        <v>100.8</v>
      </c>
      <c r="L1427" s="343">
        <v>11.2</v>
      </c>
      <c r="M1427" s="355">
        <f t="shared" ref="M1427:M1428" si="185">+L1427/G1427</f>
        <v>1</v>
      </c>
    </row>
    <row r="1428" spans="1:18" x14ac:dyDescent="0.3">
      <c r="A1428" s="343" t="s">
        <v>18</v>
      </c>
      <c r="B1428" s="343" t="s">
        <v>18</v>
      </c>
      <c r="C1428" s="343" t="s">
        <v>206</v>
      </c>
      <c r="D1428" s="343" t="s">
        <v>3</v>
      </c>
      <c r="E1428" s="343">
        <v>280209</v>
      </c>
      <c r="F1428" s="343">
        <v>4</v>
      </c>
      <c r="G1428" s="343">
        <v>12.1</v>
      </c>
      <c r="H1428" s="343">
        <v>50</v>
      </c>
      <c r="I1428" s="343">
        <v>605</v>
      </c>
      <c r="L1428" s="343">
        <v>11.59</v>
      </c>
      <c r="M1428" s="355">
        <f t="shared" si="185"/>
        <v>0.95785123966942154</v>
      </c>
    </row>
    <row r="1430" spans="1:18" x14ac:dyDescent="0.3">
      <c r="C1430" s="16" t="s">
        <v>187</v>
      </c>
      <c r="D1430" s="31"/>
      <c r="G1430" s="12">
        <v>2.5</v>
      </c>
      <c r="H1430" s="12">
        <v>200</v>
      </c>
      <c r="I1430" s="12">
        <v>500</v>
      </c>
      <c r="J1430" s="12">
        <v>1.0326619985378511</v>
      </c>
      <c r="L1430" s="40">
        <v>2.5</v>
      </c>
      <c r="M1430" s="356">
        <f>GEOMEAN(M1431:M1433)</f>
        <v>1.038056658775089</v>
      </c>
      <c r="N1430" s="356">
        <f>+M1430*I1430</f>
        <v>519.02832938754455</v>
      </c>
      <c r="O1430" s="356">
        <f>+N1430/I1430*100</f>
        <v>103.8056658775089</v>
      </c>
      <c r="R1430" s="12">
        <v>100</v>
      </c>
    </row>
    <row r="1431" spans="1:18" x14ac:dyDescent="0.3">
      <c r="A1431" s="343" t="s">
        <v>18</v>
      </c>
      <c r="B1431" s="343" t="s">
        <v>18</v>
      </c>
      <c r="C1431" s="343" t="s">
        <v>216</v>
      </c>
      <c r="D1431" s="343" t="s">
        <v>3</v>
      </c>
      <c r="E1431" s="343">
        <v>280209</v>
      </c>
      <c r="F1431" s="343">
        <v>57</v>
      </c>
      <c r="G1431" s="343">
        <v>2.5</v>
      </c>
      <c r="H1431" s="343">
        <v>200</v>
      </c>
      <c r="I1431" s="343">
        <v>500</v>
      </c>
      <c r="L1431" s="343">
        <v>2.5</v>
      </c>
      <c r="M1431" s="355">
        <f t="shared" ref="M1431" si="186">+L1431/G1431</f>
        <v>1</v>
      </c>
    </row>
    <row r="1433" spans="1:18" x14ac:dyDescent="0.3">
      <c r="C1433" s="16" t="s">
        <v>188</v>
      </c>
      <c r="D1433" s="31"/>
      <c r="G1433" s="12">
        <v>2.0579246758487884</v>
      </c>
      <c r="H1433" s="12">
        <v>4871</v>
      </c>
      <c r="I1433" s="12">
        <v>10024.151096059448</v>
      </c>
      <c r="J1433" s="12">
        <v>20.703119809004281</v>
      </c>
      <c r="L1433" s="40">
        <v>2.2175406615956672</v>
      </c>
      <c r="M1433" s="356">
        <f>GEOMEAN(M1434:M1440)</f>
        <v>1.0775616268273014</v>
      </c>
      <c r="N1433" s="356">
        <f>+M1433*I1433</f>
        <v>10801.640562632494</v>
      </c>
      <c r="O1433" s="356">
        <f>+N1433/I1433*100</f>
        <v>107.75616268273014</v>
      </c>
      <c r="R1433" s="12">
        <v>107.75616268273014</v>
      </c>
    </row>
    <row r="1434" spans="1:18" x14ac:dyDescent="0.3">
      <c r="A1434" s="343" t="s">
        <v>18</v>
      </c>
      <c r="B1434" s="343" t="s">
        <v>18</v>
      </c>
      <c r="C1434" s="343" t="s">
        <v>195</v>
      </c>
      <c r="D1434" s="343" t="s">
        <v>3</v>
      </c>
      <c r="E1434" s="343">
        <v>280209</v>
      </c>
      <c r="F1434" s="343">
        <v>31</v>
      </c>
      <c r="G1434" s="343">
        <v>2.7</v>
      </c>
      <c r="H1434" s="343">
        <v>100</v>
      </c>
      <c r="I1434" s="343">
        <v>270</v>
      </c>
      <c r="L1434" s="343">
        <v>2.5</v>
      </c>
      <c r="M1434" s="355">
        <f t="shared" ref="M1434:M1440" si="187">+L1434/G1434</f>
        <v>0.92592592592592582</v>
      </c>
    </row>
    <row r="1435" spans="1:18" x14ac:dyDescent="0.3">
      <c r="A1435" s="343" t="s">
        <v>18</v>
      </c>
      <c r="B1435" s="343" t="s">
        <v>18</v>
      </c>
      <c r="C1435" s="343" t="s">
        <v>199</v>
      </c>
      <c r="D1435" s="343" t="s">
        <v>3</v>
      </c>
      <c r="E1435" s="343">
        <v>280209</v>
      </c>
      <c r="F1435" s="343">
        <v>31</v>
      </c>
      <c r="G1435" s="343">
        <v>1.6</v>
      </c>
      <c r="H1435" s="343">
        <v>700</v>
      </c>
      <c r="I1435" s="343">
        <v>1120</v>
      </c>
      <c r="L1435" s="343">
        <v>2</v>
      </c>
      <c r="M1435" s="355">
        <f t="shared" si="187"/>
        <v>1.25</v>
      </c>
    </row>
    <row r="1436" spans="1:18" x14ac:dyDescent="0.3">
      <c r="A1436" s="343" t="s">
        <v>18</v>
      </c>
      <c r="B1436" s="343" t="s">
        <v>18</v>
      </c>
      <c r="C1436" s="343" t="s">
        <v>201</v>
      </c>
      <c r="D1436" s="343" t="s">
        <v>3</v>
      </c>
      <c r="E1436" s="343">
        <v>280209</v>
      </c>
      <c r="F1436" s="343">
        <v>31</v>
      </c>
      <c r="G1436" s="343">
        <v>2.5</v>
      </c>
      <c r="H1436" s="343">
        <v>130</v>
      </c>
      <c r="I1436" s="343">
        <v>325</v>
      </c>
      <c r="L1436" s="343">
        <v>2.75</v>
      </c>
      <c r="M1436" s="355">
        <f t="shared" si="187"/>
        <v>1.1000000000000001</v>
      </c>
    </row>
    <row r="1437" spans="1:18" x14ac:dyDescent="0.3">
      <c r="A1437" s="343" t="s">
        <v>18</v>
      </c>
      <c r="B1437" s="343" t="s">
        <v>18</v>
      </c>
      <c r="C1437" s="343" t="s">
        <v>205</v>
      </c>
      <c r="D1437" s="343" t="s">
        <v>3</v>
      </c>
      <c r="E1437" s="343">
        <v>280209</v>
      </c>
      <c r="F1437" s="343">
        <v>31</v>
      </c>
      <c r="G1437" s="343">
        <v>2.15</v>
      </c>
      <c r="H1437" s="343">
        <v>2002</v>
      </c>
      <c r="I1437" s="343">
        <v>4304.3</v>
      </c>
      <c r="L1437" s="343">
        <v>2.15</v>
      </c>
      <c r="M1437" s="355">
        <f t="shared" si="187"/>
        <v>1</v>
      </c>
    </row>
    <row r="1438" spans="1:18" x14ac:dyDescent="0.3">
      <c r="A1438" s="343" t="s">
        <v>18</v>
      </c>
      <c r="B1438" s="343" t="s">
        <v>18</v>
      </c>
      <c r="C1438" s="343" t="s">
        <v>207</v>
      </c>
      <c r="D1438" s="343" t="s">
        <v>3</v>
      </c>
      <c r="E1438" s="343">
        <v>280209</v>
      </c>
      <c r="F1438" s="343">
        <v>31</v>
      </c>
      <c r="G1438" s="343">
        <v>1.6</v>
      </c>
      <c r="H1438" s="343">
        <v>1589</v>
      </c>
      <c r="I1438" s="343">
        <v>2542.4</v>
      </c>
      <c r="L1438" s="343">
        <v>2.12</v>
      </c>
      <c r="M1438" s="355">
        <f t="shared" si="187"/>
        <v>1.325</v>
      </c>
    </row>
    <row r="1439" spans="1:18" x14ac:dyDescent="0.3">
      <c r="A1439" s="343" t="s">
        <v>18</v>
      </c>
      <c r="B1439" s="343" t="s">
        <v>18</v>
      </c>
      <c r="C1439" s="343" t="s">
        <v>215</v>
      </c>
      <c r="D1439" s="343" t="s">
        <v>3</v>
      </c>
      <c r="E1439" s="343">
        <v>280209</v>
      </c>
      <c r="F1439" s="343">
        <v>31</v>
      </c>
      <c r="G1439" s="343">
        <v>1.87</v>
      </c>
      <c r="H1439" s="343">
        <v>300</v>
      </c>
      <c r="I1439" s="343">
        <v>561</v>
      </c>
      <c r="L1439" s="343">
        <v>1.87</v>
      </c>
      <c r="M1439" s="355">
        <f t="shared" si="187"/>
        <v>1</v>
      </c>
    </row>
    <row r="1440" spans="1:18" x14ac:dyDescent="0.3">
      <c r="A1440" s="343" t="s">
        <v>18</v>
      </c>
      <c r="B1440" s="343" t="s">
        <v>18</v>
      </c>
      <c r="C1440" s="343" t="s">
        <v>217</v>
      </c>
      <c r="D1440" s="343" t="s">
        <v>3</v>
      </c>
      <c r="E1440" s="343">
        <v>280209</v>
      </c>
      <c r="F1440" s="343">
        <v>31</v>
      </c>
      <c r="G1440" s="343">
        <v>2.25</v>
      </c>
      <c r="H1440" s="343">
        <v>50</v>
      </c>
      <c r="I1440" s="343">
        <v>112.5</v>
      </c>
      <c r="L1440" s="343">
        <v>2.25</v>
      </c>
      <c r="M1440" s="355">
        <f t="shared" si="187"/>
        <v>1</v>
      </c>
    </row>
    <row r="1442" spans="1:18" x14ac:dyDescent="0.3">
      <c r="C1442" s="16" t="s">
        <v>189</v>
      </c>
      <c r="D1442" s="31"/>
      <c r="G1442" s="12">
        <v>3.3541019662496843</v>
      </c>
      <c r="H1442" s="12">
        <v>234</v>
      </c>
      <c r="I1442" s="12">
        <v>784.85986010242607</v>
      </c>
      <c r="J1442" s="12">
        <v>1.6209899034110191</v>
      </c>
      <c r="L1442" s="40">
        <v>3.3541019662496843</v>
      </c>
      <c r="M1442" s="356">
        <f>GEOMEAN(M1443:M1445)</f>
        <v>1</v>
      </c>
      <c r="N1442" s="356">
        <f>+M1442*I1442</f>
        <v>784.85986010242607</v>
      </c>
      <c r="O1442" s="356">
        <f>+N1442/I1442*100</f>
        <v>100</v>
      </c>
      <c r="R1442" s="12">
        <v>100</v>
      </c>
    </row>
    <row r="1443" spans="1:18" x14ac:dyDescent="0.3">
      <c r="A1443" s="343" t="s">
        <v>18</v>
      </c>
      <c r="B1443" s="343" t="s">
        <v>18</v>
      </c>
      <c r="C1443" s="343" t="s">
        <v>215</v>
      </c>
      <c r="D1443" s="343" t="s">
        <v>3</v>
      </c>
      <c r="E1443" s="343">
        <v>280209</v>
      </c>
      <c r="F1443" s="343">
        <v>31</v>
      </c>
      <c r="G1443" s="343">
        <v>2.5</v>
      </c>
      <c r="H1443" s="343">
        <v>144</v>
      </c>
      <c r="I1443" s="343">
        <v>360</v>
      </c>
      <c r="L1443" s="343">
        <v>2.5</v>
      </c>
      <c r="M1443" s="355">
        <f t="shared" ref="M1443:M1444" si="188">+L1443/G1443</f>
        <v>1</v>
      </c>
    </row>
    <row r="1444" spans="1:18" x14ac:dyDescent="0.3">
      <c r="A1444" s="343" t="s">
        <v>18</v>
      </c>
      <c r="B1444" s="343" t="s">
        <v>18</v>
      </c>
      <c r="C1444" s="343" t="s">
        <v>218</v>
      </c>
      <c r="D1444" s="343" t="s">
        <v>3</v>
      </c>
      <c r="E1444" s="343">
        <v>280209</v>
      </c>
      <c r="F1444" s="343">
        <v>31</v>
      </c>
      <c r="G1444" s="343">
        <v>4.5</v>
      </c>
      <c r="H1444" s="343">
        <v>90</v>
      </c>
      <c r="I1444" s="343">
        <v>405</v>
      </c>
      <c r="L1444" s="343">
        <v>4.5</v>
      </c>
      <c r="M1444" s="355">
        <f t="shared" si="188"/>
        <v>1</v>
      </c>
    </row>
    <row r="1446" spans="1:18" x14ac:dyDescent="0.3">
      <c r="C1446" s="16" t="s">
        <v>190</v>
      </c>
      <c r="D1446" s="31"/>
      <c r="G1446" s="12">
        <v>4.95</v>
      </c>
      <c r="H1446" s="12">
        <v>20</v>
      </c>
      <c r="I1446" s="12">
        <v>99</v>
      </c>
      <c r="J1446" s="12">
        <v>0.20446707571049452</v>
      </c>
      <c r="L1446" s="40">
        <v>4.95</v>
      </c>
      <c r="M1446" s="356">
        <f>GEOMEAN(M1447:M1448)</f>
        <v>1</v>
      </c>
      <c r="N1446" s="356">
        <f>+M1446*I1446</f>
        <v>99</v>
      </c>
      <c r="O1446" s="356">
        <f>+N1446/I1446*100</f>
        <v>100</v>
      </c>
      <c r="R1446" s="12">
        <v>100</v>
      </c>
    </row>
    <row r="1447" spans="1:18" x14ac:dyDescent="0.3">
      <c r="A1447" s="343" t="s">
        <v>18</v>
      </c>
      <c r="B1447" s="343" t="s">
        <v>18</v>
      </c>
      <c r="C1447" s="343" t="s">
        <v>216</v>
      </c>
      <c r="D1447" s="343" t="s">
        <v>3</v>
      </c>
      <c r="E1447" s="343">
        <v>280209</v>
      </c>
      <c r="F1447" s="343">
        <v>31</v>
      </c>
      <c r="G1447" s="343">
        <v>4.95</v>
      </c>
      <c r="H1447" s="343">
        <v>20</v>
      </c>
      <c r="I1447" s="343">
        <v>99</v>
      </c>
      <c r="L1447" s="343">
        <v>4.95</v>
      </c>
      <c r="M1447" s="355">
        <f t="shared" ref="M1447" si="189">+L1447/G1447</f>
        <v>1</v>
      </c>
    </row>
    <row r="1449" spans="1:18" x14ac:dyDescent="0.3">
      <c r="C1449" s="16" t="s">
        <v>191</v>
      </c>
      <c r="D1449" s="31"/>
      <c r="G1449" s="12">
        <v>8.9499999999999993</v>
      </c>
      <c r="H1449" s="12">
        <v>40</v>
      </c>
      <c r="I1449" s="12">
        <v>358</v>
      </c>
      <c r="J1449" s="12">
        <v>0.73938599095310142</v>
      </c>
      <c r="L1449" s="40">
        <v>8.9499999999999993</v>
      </c>
      <c r="M1449" s="356">
        <f>GEOMEAN(M1450:M1451)</f>
        <v>1</v>
      </c>
      <c r="N1449" s="356">
        <f>+M1449*I1449</f>
        <v>358</v>
      </c>
      <c r="O1449" s="356">
        <f>+N1449/I1449*100</f>
        <v>100</v>
      </c>
      <c r="R1449" s="12">
        <v>100</v>
      </c>
    </row>
    <row r="1450" spans="1:18" x14ac:dyDescent="0.3">
      <c r="A1450" s="343" t="s">
        <v>18</v>
      </c>
      <c r="B1450" s="343" t="s">
        <v>18</v>
      </c>
      <c r="C1450" s="343" t="s">
        <v>216</v>
      </c>
      <c r="D1450" s="343" t="s">
        <v>3</v>
      </c>
      <c r="E1450" s="343">
        <v>280209</v>
      </c>
      <c r="F1450" s="343">
        <v>4</v>
      </c>
      <c r="G1450" s="343">
        <v>8.9499999999999993</v>
      </c>
      <c r="H1450" s="343">
        <v>40</v>
      </c>
      <c r="I1450" s="343">
        <v>358</v>
      </c>
      <c r="L1450" s="343">
        <v>8.9499999999999993</v>
      </c>
      <c r="M1450" s="355">
        <f t="shared" ref="M1450" si="190">+L1450/G1450</f>
        <v>1</v>
      </c>
    </row>
    <row r="1452" spans="1:18" x14ac:dyDescent="0.3">
      <c r="C1452" s="16" t="s">
        <v>192</v>
      </c>
      <c r="D1452" s="31"/>
      <c r="G1452" s="12">
        <v>28.314585829400588</v>
      </c>
      <c r="H1452" s="12">
        <v>248</v>
      </c>
      <c r="I1452" s="12">
        <v>7022.0172856913459</v>
      </c>
      <c r="J1452" s="12">
        <v>14.502740808018725</v>
      </c>
      <c r="L1452" s="40">
        <v>28.6394336798799</v>
      </c>
      <c r="M1452" s="356">
        <f>GEOMEAN(M1453:M1455)</f>
        <v>1.0114728095419288</v>
      </c>
      <c r="N1452" s="356">
        <f>+M1452*I1452</f>
        <v>7102.5795526102138</v>
      </c>
      <c r="O1452" s="356">
        <f>+N1452/I1452*100</f>
        <v>101.14728095419288</v>
      </c>
      <c r="R1452" s="12">
        <v>101.14728095419289</v>
      </c>
    </row>
    <row r="1453" spans="1:18" x14ac:dyDescent="0.3">
      <c r="A1453" s="343" t="s">
        <v>18</v>
      </c>
      <c r="B1453" s="343" t="s">
        <v>18</v>
      </c>
      <c r="C1453" s="343" t="s">
        <v>201</v>
      </c>
      <c r="D1453" s="343" t="s">
        <v>3</v>
      </c>
      <c r="E1453" s="343">
        <v>280209</v>
      </c>
      <c r="F1453" s="343">
        <v>4</v>
      </c>
      <c r="G1453" s="343">
        <v>29.5</v>
      </c>
      <c r="H1453" s="343">
        <v>32</v>
      </c>
      <c r="I1453" s="343">
        <v>944</v>
      </c>
      <c r="L1453" s="343">
        <v>29.5</v>
      </c>
      <c r="M1453" s="355">
        <f t="shared" ref="M1453:M1455" si="191">+L1453/G1453</f>
        <v>1</v>
      </c>
    </row>
    <row r="1454" spans="1:18" x14ac:dyDescent="0.3">
      <c r="A1454" s="343" t="s">
        <v>18</v>
      </c>
      <c r="B1454" s="343" t="s">
        <v>18</v>
      </c>
      <c r="C1454" s="343" t="s">
        <v>207</v>
      </c>
      <c r="D1454" s="343" t="s">
        <v>3</v>
      </c>
      <c r="E1454" s="343">
        <v>280209</v>
      </c>
      <c r="F1454" s="343">
        <v>4</v>
      </c>
      <c r="G1454" s="343">
        <v>27</v>
      </c>
      <c r="H1454" s="343">
        <v>191</v>
      </c>
      <c r="I1454" s="343">
        <v>5157</v>
      </c>
      <c r="L1454" s="343">
        <v>27.94</v>
      </c>
      <c r="M1454" s="355">
        <f t="shared" si="191"/>
        <v>1.0348148148148149</v>
      </c>
    </row>
    <row r="1455" spans="1:18" x14ac:dyDescent="0.3">
      <c r="A1455" s="343" t="s">
        <v>18</v>
      </c>
      <c r="B1455" s="343" t="s">
        <v>18</v>
      </c>
      <c r="C1455" s="343" t="s">
        <v>208</v>
      </c>
      <c r="D1455" s="343" t="s">
        <v>3</v>
      </c>
      <c r="E1455" s="343">
        <v>280209</v>
      </c>
      <c r="F1455" s="343">
        <v>4</v>
      </c>
      <c r="G1455" s="343">
        <v>28.5</v>
      </c>
      <c r="H1455" s="343">
        <v>25</v>
      </c>
      <c r="I1455" s="343">
        <v>712.5</v>
      </c>
      <c r="L1455" s="343">
        <v>28.5</v>
      </c>
      <c r="M1455" s="355">
        <f t="shared" si="191"/>
        <v>1</v>
      </c>
    </row>
    <row r="1457" spans="1:18" x14ac:dyDescent="0.3">
      <c r="C1457" s="16" t="s">
        <v>193</v>
      </c>
      <c r="D1457" s="31"/>
      <c r="G1457" s="12">
        <v>61.155539405682624</v>
      </c>
      <c r="H1457" s="12">
        <v>30</v>
      </c>
      <c r="I1457" s="12">
        <v>1834.6661821704788</v>
      </c>
      <c r="J1457" s="12">
        <v>3.7891800926599521</v>
      </c>
      <c r="L1457" s="40">
        <v>62.591133557397733</v>
      </c>
      <c r="M1457" s="356">
        <f>GEOMEAN(M1458)</f>
        <v>1.0474999999999999</v>
      </c>
      <c r="N1457" s="356">
        <f>+M1457*I1457</f>
        <v>1921.8128258235763</v>
      </c>
      <c r="O1457" s="356">
        <f>+N1457/I1457*100</f>
        <v>104.74999999999999</v>
      </c>
      <c r="R1457" s="12">
        <v>102.34744745229361</v>
      </c>
    </row>
    <row r="1458" spans="1:18" x14ac:dyDescent="0.3">
      <c r="A1458" s="343" t="s">
        <v>18</v>
      </c>
      <c r="B1458" s="343" t="s">
        <v>18</v>
      </c>
      <c r="C1458" s="343" t="s">
        <v>201</v>
      </c>
      <c r="D1458" s="343" t="s">
        <v>3</v>
      </c>
      <c r="E1458" s="343">
        <v>280209</v>
      </c>
      <c r="F1458" s="343">
        <v>31</v>
      </c>
      <c r="G1458" s="343">
        <v>20</v>
      </c>
      <c r="H1458" s="343">
        <v>20</v>
      </c>
      <c r="I1458" s="343">
        <v>400</v>
      </c>
      <c r="L1458" s="343">
        <v>20.95</v>
      </c>
      <c r="M1458" s="355">
        <f t="shared" ref="M1458:M1459" si="192">+L1458/G1458</f>
        <v>1.0474999999999999</v>
      </c>
    </row>
    <row r="1459" spans="1:18" x14ac:dyDescent="0.3">
      <c r="A1459" s="343" t="s">
        <v>18</v>
      </c>
      <c r="B1459" s="343" t="s">
        <v>18</v>
      </c>
      <c r="C1459" s="343" t="s">
        <v>208</v>
      </c>
      <c r="D1459" s="343" t="s">
        <v>3</v>
      </c>
      <c r="E1459" s="343">
        <v>280209</v>
      </c>
      <c r="F1459" s="343">
        <v>31</v>
      </c>
      <c r="G1459" s="343">
        <v>187</v>
      </c>
      <c r="H1459" s="343">
        <v>10</v>
      </c>
      <c r="I1459" s="343">
        <v>1870</v>
      </c>
      <c r="L1459" s="343">
        <v>187</v>
      </c>
      <c r="M1459" s="355">
        <f t="shared" si="192"/>
        <v>1</v>
      </c>
    </row>
  </sheetData>
  <dataConsolidate topLabels="1" link="1">
    <dataRefs count="7">
      <dataRef name="'ALIM, FERT. Y POLLITOS'!"/>
      <dataRef name="'APEROS DE LABRANZA'!"/>
      <dataRef name="'COMBUSTIBLES Y REPUESTOS'!"/>
      <dataRef name="'HERBICIDAS, FUNGICIDAS E INSECT'!"/>
      <dataRef name="'MAQUINARIA AGRÍCOLA'!"/>
      <dataRef name="'MATERIALES DE CONSTRUCCIÓN'!"/>
      <dataRef name="'MEDICINA VETERINARIA'!"/>
    </dataRefs>
  </dataConsolidate>
  <mergeCells count="6">
    <mergeCell ref="K4:S4"/>
    <mergeCell ref="C4:C5"/>
    <mergeCell ref="D4:D5"/>
    <mergeCell ref="E4:E5"/>
    <mergeCell ref="F4:F5"/>
    <mergeCell ref="G4:J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3" sqref="D13"/>
    </sheetView>
  </sheetViews>
  <sheetFormatPr baseColWidth="10" defaultRowHeight="14.4" x14ac:dyDescent="0.3"/>
  <sheetData/>
  <dataConsolidate topLabels="1" link="1">
    <dataRefs count="7">
      <dataRef ref="A1:P1048576" sheet="Indice Los Santos"/>
      <dataRef ref="A1:P1048576" sheet="APEROS DE LABRANZA"/>
      <dataRef ref="A1:P1048576" sheet="COMBUSTIBLES Y REPUESTOS"/>
      <dataRef ref="A1:P1048576" sheet="HERBICIDAS, FUNGICIDAS E INSECT"/>
      <dataRef ref="A1:P1048576" sheet="MAQUINARIA AGRÍCOLA"/>
      <dataRef ref="A1:P1048576" sheet="MATERIALES DE CONSTRUCCIÓN"/>
      <dataRef ref="A1:P1048576" sheet="MEDICINA VETERINARIA"/>
    </dataRefs>
  </dataConsolid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Indice Los Santos</vt:lpstr>
      <vt:lpstr>APEROS DE LABRANZA</vt:lpstr>
      <vt:lpstr>COMBUSTIBLES Y REPUESTOS</vt:lpstr>
      <vt:lpstr>MAQUINARIA AGRÍCOLA</vt:lpstr>
      <vt:lpstr>MATERIALES DE CONSTRUCCIÓN</vt:lpstr>
      <vt:lpstr>MEDICINA VETERINARIA</vt:lpstr>
      <vt:lpstr>HERBICIDAS, FUNGICIDAS E INSECT</vt:lpstr>
      <vt:lpstr>completo + calculos</vt:lpstr>
      <vt:lpstr>Hoja2</vt:lpstr>
      <vt:lpstr>'Indice Los Santos'!Área_de_impresión</vt:lpstr>
      <vt:lpstr>'Indice Los Santos'!Títulos_a_imprimir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mbernal</dc:creator>
  <cp:lastModifiedBy>Nahib Gonzalez</cp:lastModifiedBy>
  <cp:lastPrinted>2016-03-17T20:55:01Z</cp:lastPrinted>
  <dcterms:created xsi:type="dcterms:W3CDTF">2015-05-04T12:42:37Z</dcterms:created>
  <dcterms:modified xsi:type="dcterms:W3CDTF">2016-03-17T20:55:08Z</dcterms:modified>
</cp:coreProperties>
</file>